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40" windowHeight="6228" activeTab="0"/>
  </bookViews>
  <sheets>
    <sheet name="Text and matrix calculation" sheetId="1" r:id="rId1"/>
    <sheet name="Element 1" sheetId="2" r:id="rId2"/>
    <sheet name="Element 2" sheetId="3" r:id="rId3"/>
    <sheet name="Element 3" sheetId="4" r:id="rId4"/>
    <sheet name="Global matrices,  Eigen values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>
    <definedName name="A">'Text and matrix calculation'!$E$4</definedName>
    <definedName name="E">'Text and matrix calculation'!$B$4</definedName>
    <definedName name="f">'Text and matrix calculation'!$G$4</definedName>
    <definedName name="I">'Text and matrix calculation'!$F$4</definedName>
    <definedName name="L">'Text and matrix calculation'!$D$4</definedName>
    <definedName name="m">'Text and matrix calculation'!$C$4</definedName>
  </definedNames>
  <calcPr fullCalcOnLoad="1"/>
</workbook>
</file>

<file path=xl/sharedStrings.xml><?xml version="1.0" encoding="utf-8"?>
<sst xmlns="http://schemas.openxmlformats.org/spreadsheetml/2006/main" count="89" uniqueCount="26">
  <si>
    <t xml:space="preserve">[T]tr </t>
  </si>
  <si>
    <t>E</t>
  </si>
  <si>
    <t>m</t>
  </si>
  <si>
    <t>L</t>
  </si>
  <si>
    <t>A</t>
  </si>
  <si>
    <t>I</t>
  </si>
  <si>
    <t>j</t>
  </si>
  <si>
    <t>[Pa]</t>
  </si>
  <si>
    <t>[kg/m]</t>
  </si>
  <si>
    <t>[m]</t>
  </si>
  <si>
    <t>[m^2]</t>
  </si>
  <si>
    <t>[m^4]</t>
  </si>
  <si>
    <t>[rad]</t>
  </si>
  <si>
    <t>[T]</t>
  </si>
  <si>
    <t>[k0]</t>
  </si>
  <si>
    <t>[m0]</t>
  </si>
  <si>
    <t>[T]tr [k0]</t>
  </si>
  <si>
    <t>[T]tr [m0]</t>
  </si>
  <si>
    <t>[k]</t>
  </si>
  <si>
    <t>K</t>
  </si>
  <si>
    <r>
      <t>K-</t>
    </r>
    <r>
      <rPr>
        <sz val="10"/>
        <rFont val="Symbol"/>
        <family val="1"/>
      </rPr>
      <t>w</t>
    </r>
    <r>
      <rPr>
        <sz val="10"/>
        <rFont val="Times New Roman"/>
        <family val="1"/>
      </rPr>
      <t>2</t>
    </r>
    <r>
      <rPr>
        <b/>
        <sz val="10"/>
        <rFont val="Times New Roman"/>
        <family val="1"/>
      </rPr>
      <t>m</t>
    </r>
  </si>
  <si>
    <t>w</t>
  </si>
  <si>
    <t>w1=</t>
  </si>
  <si>
    <t>w2=</t>
  </si>
  <si>
    <t>s-1</t>
  </si>
  <si>
    <r>
      <rPr>
        <sz val="10"/>
        <rFont val="Times New Roman"/>
        <family val="1"/>
      </rPr>
      <t>det(</t>
    </r>
    <r>
      <rPr>
        <b/>
        <sz val="10"/>
        <rFont val="Times New Roman"/>
        <family val="1"/>
      </rPr>
      <t>K-</t>
    </r>
    <r>
      <rPr>
        <sz val="10"/>
        <rFont val="Symbol"/>
        <family val="1"/>
      </rPr>
      <t>w</t>
    </r>
    <r>
      <rPr>
        <sz val="10"/>
        <rFont val="Times New Roman"/>
        <family val="1"/>
      </rPr>
      <t>2</t>
    </r>
    <r>
      <rPr>
        <b/>
        <sz val="10"/>
        <rFont val="Times New Roman"/>
        <family val="1"/>
      </rPr>
      <t>m</t>
    </r>
    <r>
      <rPr>
        <sz val="10"/>
        <rFont val="Times New Roman"/>
        <family val="1"/>
      </rPr>
      <t>)=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</si>
</sst>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</numFmts>
  <fonts count="4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Symbol"/>
      <family val="1"/>
    </font>
    <font>
      <sz val="8"/>
      <name val="Arial Narrow"/>
      <family val="2"/>
    </font>
    <font>
      <sz val="8"/>
      <name val="Symbol"/>
      <family val="1"/>
    </font>
    <font>
      <b/>
      <sz val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/>
      <right style="thin"/>
      <top style="double"/>
      <bottom style="thin"/>
    </border>
    <border>
      <left style="hair"/>
      <right style="double"/>
      <top style="double"/>
      <bottom style="thin"/>
    </border>
    <border>
      <left style="double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hair"/>
      <bottom style="double"/>
    </border>
    <border>
      <left style="hair"/>
      <right style="thin"/>
      <top style="hair"/>
      <bottom style="double"/>
    </border>
    <border>
      <left style="hair"/>
      <right style="double"/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11" fontId="5" fillId="33" borderId="0" xfId="0" applyNumberFormat="1" applyFont="1" applyFill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" fontId="0" fillId="0" borderId="0" xfId="0" applyNumberFormat="1" applyAlignment="1">
      <alignment horizontal="left"/>
    </xf>
    <xf numFmtId="1" fontId="7" fillId="34" borderId="14" xfId="0" applyNumberFormat="1" applyFont="1" applyFill="1" applyBorder="1" applyAlignment="1">
      <alignment horizontal="center"/>
    </xf>
    <xf numFmtId="2" fontId="7" fillId="34" borderId="22" xfId="0" applyNumberFormat="1" applyFont="1" applyFill="1" applyBorder="1" applyAlignment="1">
      <alignment horizontal="center"/>
    </xf>
    <xf numFmtId="1" fontId="7" fillId="35" borderId="18" xfId="0" applyNumberFormat="1" applyFont="1" applyFill="1" applyBorder="1" applyAlignment="1">
      <alignment horizontal="center"/>
    </xf>
    <xf numFmtId="2" fontId="7" fillId="35" borderId="26" xfId="0" applyNumberFormat="1" applyFont="1" applyFill="1" applyBorder="1" applyAlignment="1">
      <alignment horizontal="center"/>
    </xf>
    <xf numFmtId="1" fontId="7" fillId="35" borderId="14" xfId="0" applyNumberFormat="1" applyFont="1" applyFill="1" applyBorder="1" applyAlignment="1">
      <alignment horizontal="center"/>
    </xf>
    <xf numFmtId="2" fontId="7" fillId="35" borderId="22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2" fontId="7" fillId="34" borderId="19" xfId="0" applyNumberFormat="1" applyFont="1" applyFill="1" applyBorder="1" applyAlignment="1">
      <alignment horizontal="center"/>
    </xf>
    <xf numFmtId="2" fontId="7" fillId="34" borderId="21" xfId="0" applyNumberFormat="1" applyFont="1" applyFill="1" applyBorder="1" applyAlignment="1">
      <alignment horizontal="center"/>
    </xf>
    <xf numFmtId="1" fontId="7" fillId="36" borderId="12" xfId="0" applyNumberFormat="1" applyFont="1" applyFill="1" applyBorder="1" applyAlignment="1">
      <alignment horizontal="center"/>
    </xf>
    <xf numFmtId="1" fontId="7" fillId="36" borderId="16" xfId="0" applyNumberFormat="1" applyFont="1" applyFill="1" applyBorder="1" applyAlignment="1">
      <alignment horizontal="center"/>
    </xf>
    <xf numFmtId="2" fontId="7" fillId="36" borderId="20" xfId="0" applyNumberFormat="1" applyFont="1" applyFill="1" applyBorder="1" applyAlignment="1">
      <alignment horizontal="center"/>
    </xf>
    <xf numFmtId="2" fontId="7" fillId="36" borderId="24" xfId="0" applyNumberFormat="1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  <xf numFmtId="1" fontId="7" fillId="36" borderId="15" xfId="0" applyNumberFormat="1" applyFont="1" applyFill="1" applyBorder="1" applyAlignment="1">
      <alignment horizontal="center"/>
    </xf>
    <xf numFmtId="1" fontId="7" fillId="36" borderId="17" xfId="0" applyNumberFormat="1" applyFont="1" applyFill="1" applyBorder="1" applyAlignment="1">
      <alignment horizontal="center"/>
    </xf>
    <xf numFmtId="2" fontId="7" fillId="36" borderId="23" xfId="0" applyNumberFormat="1" applyFont="1" applyFill="1" applyBorder="1" applyAlignment="1">
      <alignment horizontal="center"/>
    </xf>
    <xf numFmtId="2" fontId="7" fillId="36" borderId="25" xfId="0" applyNumberFormat="1" applyFont="1" applyFill="1" applyBorder="1" applyAlignment="1">
      <alignment horizontal="center"/>
    </xf>
    <xf numFmtId="1" fontId="7" fillId="36" borderId="11" xfId="0" applyNumberFormat="1" applyFont="1" applyFill="1" applyBorder="1" applyAlignment="1">
      <alignment horizontal="center"/>
    </xf>
    <xf numFmtId="1" fontId="7" fillId="36" borderId="13" xfId="0" applyNumberFormat="1" applyFont="1" applyFill="1" applyBorder="1" applyAlignment="1">
      <alignment horizontal="center"/>
    </xf>
    <xf numFmtId="2" fontId="7" fillId="36" borderId="19" xfId="0" applyNumberFormat="1" applyFont="1" applyFill="1" applyBorder="1" applyAlignment="1">
      <alignment horizontal="center"/>
    </xf>
    <xf numFmtId="2" fontId="7" fillId="36" borderId="21" xfId="0" applyNumberFormat="1" applyFont="1" applyFill="1" applyBorder="1" applyAlignment="1">
      <alignment horizontal="center"/>
    </xf>
    <xf numFmtId="1" fontId="0" fillId="36" borderId="30" xfId="0" applyNumberFormat="1" applyFill="1" applyBorder="1" applyAlignment="1">
      <alignment/>
    </xf>
    <xf numFmtId="1" fontId="0" fillId="36" borderId="28" xfId="0" applyNumberFormat="1" applyFill="1" applyBorder="1" applyAlignment="1">
      <alignment/>
    </xf>
    <xf numFmtId="1" fontId="0" fillId="34" borderId="27" xfId="0" applyNumberFormat="1" applyFill="1" applyBorder="1" applyAlignment="1">
      <alignment/>
    </xf>
    <xf numFmtId="1" fontId="0" fillId="35" borderId="29" xfId="0" applyNumberForma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="120" zoomScaleNormal="120" zoomScalePageLayoutView="0" workbookViewId="0" topLeftCell="A1">
      <selection activeCell="I36" sqref="I36"/>
    </sheetView>
  </sheetViews>
  <sheetFormatPr defaultColWidth="9.33203125" defaultRowHeight="12.75"/>
  <cols>
    <col min="1" max="1" width="4.5" style="1" customWidth="1"/>
    <col min="2" max="14" width="7.83203125" style="1" customWidth="1"/>
    <col min="15" max="15" width="8.83203125" style="10" customWidth="1"/>
    <col min="16" max="16" width="9.33203125" style="1" customWidth="1"/>
    <col min="17" max="17" width="9.5" style="1" customWidth="1"/>
    <col min="18" max="18" width="9.16015625" style="1" customWidth="1"/>
    <col min="19" max="19" width="11.16015625" style="1" bestFit="1" customWidth="1"/>
    <col min="20" max="20" width="13.5" style="1" bestFit="1" customWidth="1"/>
    <col min="21" max="24" width="9.33203125" style="1" customWidth="1"/>
    <col min="25" max="25" width="10.83203125" style="1" customWidth="1"/>
    <col min="26" max="26" width="10.5" style="1" customWidth="1"/>
    <col min="27" max="29" width="9.33203125" style="1" customWidth="1"/>
    <col min="30" max="16384" width="8.83203125" style="10" customWidth="1"/>
  </cols>
  <sheetData>
    <row r="1" spans="1:29" s="1" customFormat="1" ht="10.5" thickTop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I1" s="2">
        <f>COS(f)</f>
        <v>1</v>
      </c>
      <c r="J1" s="3">
        <f>SIN(f)</f>
        <v>0</v>
      </c>
      <c r="K1" s="3">
        <v>0</v>
      </c>
      <c r="L1" s="3">
        <v>0</v>
      </c>
      <c r="M1" s="3">
        <v>0</v>
      </c>
      <c r="N1" s="4">
        <v>0</v>
      </c>
      <c r="P1" s="1" t="s">
        <v>0</v>
      </c>
      <c r="Q1" s="1">
        <f aca="true" t="shared" si="0" ref="Q1:Q6">INDEX(MINVERSE($I$1:$N$6),$A1,A$1)</f>
        <v>1</v>
      </c>
      <c r="R1" s="1">
        <f aca="true" t="shared" si="1" ref="R1:U6">INDEX(MINVERSE($I$1:$N$6),$A1,B$1)</f>
        <v>0</v>
      </c>
      <c r="S1" s="1">
        <f t="shared" si="1"/>
        <v>0</v>
      </c>
      <c r="T1" s="1">
        <f t="shared" si="1"/>
        <v>0</v>
      </c>
      <c r="U1" s="1">
        <f t="shared" si="1"/>
        <v>0</v>
      </c>
      <c r="V1" s="1">
        <f aca="true" t="shared" si="2" ref="V1:V6">INDEX(MINVERSE($I$1:$N$6),F$1,$A1)</f>
        <v>0</v>
      </c>
      <c r="X1" s="1">
        <v>1</v>
      </c>
      <c r="Y1" s="1">
        <v>0</v>
      </c>
      <c r="Z1" s="1">
        <v>0</v>
      </c>
      <c r="AA1" s="1">
        <v>0</v>
      </c>
      <c r="AB1" s="1">
        <v>0</v>
      </c>
      <c r="AC1" s="1">
        <v>0</v>
      </c>
    </row>
    <row r="2" spans="1:29" ht="9.75">
      <c r="A2" s="1">
        <v>2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I2" s="7">
        <f>-SIN(f)</f>
        <v>0</v>
      </c>
      <c r="J2" s="8">
        <f>COS(f)</f>
        <v>1</v>
      </c>
      <c r="K2" s="8">
        <v>0</v>
      </c>
      <c r="L2" s="8">
        <v>0</v>
      </c>
      <c r="M2" s="8">
        <v>0</v>
      </c>
      <c r="N2" s="9">
        <v>0</v>
      </c>
      <c r="Q2" s="1">
        <f t="shared" si="0"/>
        <v>0</v>
      </c>
      <c r="R2" s="1">
        <f t="shared" si="1"/>
        <v>1</v>
      </c>
      <c r="S2" s="1">
        <f t="shared" si="1"/>
        <v>0</v>
      </c>
      <c r="T2" s="1">
        <f t="shared" si="1"/>
        <v>0</v>
      </c>
      <c r="U2" s="1">
        <f t="shared" si="1"/>
        <v>0</v>
      </c>
      <c r="V2" s="1">
        <f t="shared" si="2"/>
        <v>0</v>
      </c>
      <c r="X2" s="1">
        <v>0</v>
      </c>
      <c r="Y2" s="1">
        <v>1</v>
      </c>
      <c r="Z2" s="1">
        <v>0</v>
      </c>
      <c r="AA2" s="1">
        <v>0</v>
      </c>
      <c r="AB2" s="1">
        <v>0</v>
      </c>
      <c r="AC2" s="1">
        <v>0</v>
      </c>
    </row>
    <row r="3" spans="1:29" ht="9.75">
      <c r="A3" s="1">
        <v>3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1" t="s">
        <v>13</v>
      </c>
      <c r="I3" s="7">
        <v>0</v>
      </c>
      <c r="J3" s="8">
        <v>0</v>
      </c>
      <c r="K3" s="8">
        <v>1</v>
      </c>
      <c r="L3" s="8">
        <v>0</v>
      </c>
      <c r="M3" s="8">
        <v>0</v>
      </c>
      <c r="N3" s="9">
        <v>0</v>
      </c>
      <c r="Q3" s="1">
        <f t="shared" si="0"/>
        <v>0</v>
      </c>
      <c r="R3" s="1">
        <f t="shared" si="1"/>
        <v>0</v>
      </c>
      <c r="S3" s="1">
        <f t="shared" si="1"/>
        <v>1</v>
      </c>
      <c r="T3" s="1">
        <f t="shared" si="1"/>
        <v>0</v>
      </c>
      <c r="U3" s="1">
        <f t="shared" si="1"/>
        <v>0</v>
      </c>
      <c r="V3" s="1">
        <f t="shared" si="2"/>
        <v>0</v>
      </c>
      <c r="X3" s="1">
        <v>0</v>
      </c>
      <c r="Y3" s="1">
        <v>0</v>
      </c>
      <c r="Z3" s="1">
        <v>1</v>
      </c>
      <c r="AA3" s="1">
        <v>0</v>
      </c>
      <c r="AB3" s="1">
        <v>0</v>
      </c>
      <c r="AC3" s="1">
        <v>0</v>
      </c>
    </row>
    <row r="4" spans="1:29" ht="9.75">
      <c r="A4" s="1">
        <v>4</v>
      </c>
      <c r="B4" s="11">
        <v>32500000000</v>
      </c>
      <c r="C4" s="5">
        <v>1000</v>
      </c>
      <c r="D4" s="5">
        <v>5</v>
      </c>
      <c r="E4" s="5">
        <v>0.16</v>
      </c>
      <c r="F4" s="5">
        <f>1/12*0.4*0.4^3</f>
        <v>0.002133333333333334</v>
      </c>
      <c r="G4" s="5">
        <v>0</v>
      </c>
      <c r="I4" s="7">
        <v>0</v>
      </c>
      <c r="J4" s="8">
        <v>0</v>
      </c>
      <c r="K4" s="8">
        <v>0</v>
      </c>
      <c r="L4" s="8">
        <f>COS(f)</f>
        <v>1</v>
      </c>
      <c r="M4" s="8">
        <f>SIN(f)</f>
        <v>0</v>
      </c>
      <c r="N4" s="9">
        <v>0</v>
      </c>
      <c r="Q4" s="1">
        <f t="shared" si="0"/>
        <v>0</v>
      </c>
      <c r="R4" s="1">
        <f t="shared" si="1"/>
        <v>0</v>
      </c>
      <c r="S4" s="1">
        <f t="shared" si="1"/>
        <v>0</v>
      </c>
      <c r="T4" s="1">
        <f t="shared" si="1"/>
        <v>1</v>
      </c>
      <c r="U4" s="1">
        <f t="shared" si="1"/>
        <v>0</v>
      </c>
      <c r="V4" s="1">
        <f t="shared" si="2"/>
        <v>0</v>
      </c>
      <c r="X4" s="1">
        <v>0</v>
      </c>
      <c r="Y4" s="1">
        <v>0</v>
      </c>
      <c r="Z4" s="1">
        <v>0</v>
      </c>
      <c r="AA4" s="1">
        <v>1</v>
      </c>
      <c r="AB4" s="1">
        <v>0</v>
      </c>
      <c r="AC4" s="1">
        <v>0</v>
      </c>
    </row>
    <row r="5" spans="1:29" ht="9.75">
      <c r="A5" s="1">
        <v>5</v>
      </c>
      <c r="I5" s="7">
        <v>0</v>
      </c>
      <c r="J5" s="8">
        <v>0</v>
      </c>
      <c r="K5" s="8">
        <v>0</v>
      </c>
      <c r="L5" s="8">
        <f>-SIN(f)</f>
        <v>0</v>
      </c>
      <c r="M5" s="8">
        <f>COS(f)</f>
        <v>1</v>
      </c>
      <c r="N5" s="9">
        <v>0</v>
      </c>
      <c r="Q5" s="1">
        <f t="shared" si="0"/>
        <v>0</v>
      </c>
      <c r="R5" s="1">
        <f t="shared" si="1"/>
        <v>0</v>
      </c>
      <c r="S5" s="1">
        <f t="shared" si="1"/>
        <v>0</v>
      </c>
      <c r="T5" s="1">
        <f t="shared" si="1"/>
        <v>0</v>
      </c>
      <c r="U5" s="1">
        <f t="shared" si="1"/>
        <v>1</v>
      </c>
      <c r="V5" s="1">
        <f t="shared" si="2"/>
        <v>0</v>
      </c>
      <c r="X5" s="1">
        <v>0</v>
      </c>
      <c r="Y5" s="1">
        <v>0</v>
      </c>
      <c r="Z5" s="1">
        <v>0</v>
      </c>
      <c r="AA5" s="1">
        <v>0</v>
      </c>
      <c r="AB5" s="1">
        <v>1</v>
      </c>
      <c r="AC5" s="1">
        <v>0</v>
      </c>
    </row>
    <row r="6" spans="1:29" ht="10.5" thickBot="1">
      <c r="A6" s="1">
        <v>6</v>
      </c>
      <c r="I6" s="12">
        <v>0</v>
      </c>
      <c r="J6" s="13">
        <v>0</v>
      </c>
      <c r="K6" s="13">
        <v>0</v>
      </c>
      <c r="L6" s="13">
        <v>0</v>
      </c>
      <c r="M6" s="13">
        <v>0</v>
      </c>
      <c r="N6" s="14">
        <v>1</v>
      </c>
      <c r="Q6" s="1">
        <f t="shared" si="0"/>
        <v>0</v>
      </c>
      <c r="R6" s="1">
        <f t="shared" si="1"/>
        <v>0</v>
      </c>
      <c r="S6" s="1">
        <f t="shared" si="1"/>
        <v>0</v>
      </c>
      <c r="T6" s="1">
        <f t="shared" si="1"/>
        <v>0</v>
      </c>
      <c r="U6" s="1">
        <f t="shared" si="1"/>
        <v>0</v>
      </c>
      <c r="V6" s="1">
        <f t="shared" si="2"/>
        <v>1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1</v>
      </c>
    </row>
    <row r="7" ht="10.5" thickTop="1"/>
    <row r="8" spans="1:24" ht="10.5" thickBot="1">
      <c r="A8" s="1" t="s">
        <v>14</v>
      </c>
      <c r="H8" s="1" t="s">
        <v>15</v>
      </c>
      <c r="Q8" s="1" t="s">
        <v>16</v>
      </c>
      <c r="X8" s="1" t="s">
        <v>17</v>
      </c>
    </row>
    <row r="9" spans="2:29" ht="10.5" thickTop="1">
      <c r="B9" s="15">
        <f>E*A/L</f>
        <v>1040000000</v>
      </c>
      <c r="C9" s="16">
        <v>0</v>
      </c>
      <c r="D9" s="16">
        <v>0</v>
      </c>
      <c r="E9" s="16">
        <f>-E*A/L</f>
        <v>-1040000000</v>
      </c>
      <c r="F9" s="16">
        <v>0</v>
      </c>
      <c r="G9" s="17">
        <v>0</v>
      </c>
      <c r="I9" s="15">
        <f>m*L/420*140</f>
        <v>1666.6666666666667</v>
      </c>
      <c r="J9" s="16">
        <v>0</v>
      </c>
      <c r="K9" s="16">
        <v>0</v>
      </c>
      <c r="L9" s="16">
        <f>m*L/420*70</f>
        <v>833.3333333333334</v>
      </c>
      <c r="M9" s="16">
        <v>0</v>
      </c>
      <c r="N9" s="17">
        <v>0</v>
      </c>
      <c r="Q9" s="1">
        <f aca="true" t="shared" si="3" ref="Q9:Q14">INDEX(MMULT($Q$1:$V$6,$B$9:$G$14),$A1,A$1)</f>
        <v>1040000000</v>
      </c>
      <c r="R9" s="1">
        <f aca="true" t="shared" si="4" ref="R9:V14">INDEX(MMULT($Q$1:$V$6,$B$9:$G$14),$A1,B$1)</f>
        <v>0</v>
      </c>
      <c r="S9" s="1">
        <f t="shared" si="4"/>
        <v>0</v>
      </c>
      <c r="T9" s="1">
        <f t="shared" si="4"/>
        <v>-1040000000</v>
      </c>
      <c r="U9" s="1">
        <f t="shared" si="4"/>
        <v>0</v>
      </c>
      <c r="V9" s="1">
        <f t="shared" si="4"/>
        <v>0</v>
      </c>
      <c r="X9" s="1">
        <f aca="true" t="shared" si="5" ref="X9:X14">INDEX(MMULT($Q$1:$V$6,$I$9:$N$14),$A1,A$1)</f>
        <v>1666.6666666666667</v>
      </c>
      <c r="Y9" s="1">
        <f aca="true" t="shared" si="6" ref="Y9:AC14">INDEX(MMULT($Q$1:$V$6,$I$9:$N$14),$A1,B$1)</f>
        <v>0</v>
      </c>
      <c r="Z9" s="1">
        <f t="shared" si="6"/>
        <v>0</v>
      </c>
      <c r="AA9" s="1">
        <f t="shared" si="6"/>
        <v>833.3333333333334</v>
      </c>
      <c r="AB9" s="1">
        <f t="shared" si="6"/>
        <v>0</v>
      </c>
      <c r="AC9" s="1">
        <f t="shared" si="6"/>
        <v>0</v>
      </c>
    </row>
    <row r="10" spans="2:29" ht="9.75">
      <c r="B10" s="18">
        <v>0</v>
      </c>
      <c r="C10" s="19">
        <f>12*E*I/L^3</f>
        <v>6656000.000000002</v>
      </c>
      <c r="D10" s="19">
        <f>6*E*I/L^2</f>
        <v>16640000.000000006</v>
      </c>
      <c r="E10" s="19">
        <v>0</v>
      </c>
      <c r="F10" s="19">
        <f>-12*E*I/L^3</f>
        <v>-6656000.000000002</v>
      </c>
      <c r="G10" s="20">
        <f>6*E*I/L^2</f>
        <v>16640000.000000006</v>
      </c>
      <c r="I10" s="18">
        <v>0</v>
      </c>
      <c r="J10" s="19">
        <f>m*L/420*156</f>
        <v>1857.142857142857</v>
      </c>
      <c r="K10" s="19">
        <f>m*L/420*22*L</f>
        <v>1309.5238095238096</v>
      </c>
      <c r="L10" s="19">
        <v>0</v>
      </c>
      <c r="M10" s="19">
        <f>m*L/420*54</f>
        <v>642.8571428571429</v>
      </c>
      <c r="N10" s="20">
        <f>-m*L/420*13*L</f>
        <v>-773.8095238095239</v>
      </c>
      <c r="Q10" s="1">
        <f t="shared" si="3"/>
        <v>0</v>
      </c>
      <c r="R10" s="1">
        <f t="shared" si="4"/>
        <v>6656000.000000002</v>
      </c>
      <c r="S10" s="1">
        <f t="shared" si="4"/>
        <v>16640000.000000006</v>
      </c>
      <c r="T10" s="1">
        <f t="shared" si="4"/>
        <v>0</v>
      </c>
      <c r="U10" s="1">
        <f t="shared" si="4"/>
        <v>-6656000.000000002</v>
      </c>
      <c r="V10" s="1">
        <f t="shared" si="4"/>
        <v>16640000.000000006</v>
      </c>
      <c r="X10" s="1">
        <f t="shared" si="5"/>
        <v>0</v>
      </c>
      <c r="Y10" s="1">
        <f t="shared" si="6"/>
        <v>1857.142857142857</v>
      </c>
      <c r="Z10" s="1">
        <f t="shared" si="6"/>
        <v>1309.5238095238096</v>
      </c>
      <c r="AA10" s="1">
        <f t="shared" si="6"/>
        <v>0</v>
      </c>
      <c r="AB10" s="1">
        <f t="shared" si="6"/>
        <v>642.8571428571429</v>
      </c>
      <c r="AC10" s="1">
        <f t="shared" si="6"/>
        <v>-773.8095238095239</v>
      </c>
    </row>
    <row r="11" spans="2:29" ht="9.75">
      <c r="B11" s="18">
        <v>0</v>
      </c>
      <c r="C11" s="19">
        <f>6*E*I/L^2</f>
        <v>16640000.000000006</v>
      </c>
      <c r="D11" s="19">
        <f>4*E*I/L</f>
        <v>55466666.66666669</v>
      </c>
      <c r="E11" s="19">
        <v>0</v>
      </c>
      <c r="F11" s="19">
        <f>-6*E*I/L^2</f>
        <v>-16640000.000000006</v>
      </c>
      <c r="G11" s="20">
        <f>2*E*I/L</f>
        <v>27733333.333333343</v>
      </c>
      <c r="I11" s="18">
        <v>0</v>
      </c>
      <c r="J11" s="19">
        <f>m*L/420*22*L</f>
        <v>1309.5238095238096</v>
      </c>
      <c r="K11" s="19">
        <f>m*L/420*4*L^2</f>
        <v>1190.4761904761906</v>
      </c>
      <c r="L11" s="19">
        <v>0</v>
      </c>
      <c r="M11" s="19">
        <f>m*L/420*13*L</f>
        <v>773.8095238095239</v>
      </c>
      <c r="N11" s="20">
        <f>-m*L/420*3*L^2</f>
        <v>-892.8571428571429</v>
      </c>
      <c r="Q11" s="1">
        <f t="shared" si="3"/>
        <v>0</v>
      </c>
      <c r="R11" s="1">
        <f t="shared" si="4"/>
        <v>16640000.000000006</v>
      </c>
      <c r="S11" s="1">
        <f t="shared" si="4"/>
        <v>55466666.66666669</v>
      </c>
      <c r="T11" s="1">
        <f t="shared" si="4"/>
        <v>0</v>
      </c>
      <c r="U11" s="1">
        <f t="shared" si="4"/>
        <v>-16640000.000000006</v>
      </c>
      <c r="V11" s="1">
        <f t="shared" si="4"/>
        <v>27733333.333333343</v>
      </c>
      <c r="X11" s="1">
        <f t="shared" si="5"/>
        <v>0</v>
      </c>
      <c r="Y11" s="1">
        <f t="shared" si="6"/>
        <v>1309.5238095238096</v>
      </c>
      <c r="Z11" s="1">
        <f t="shared" si="6"/>
        <v>1190.4761904761906</v>
      </c>
      <c r="AA11" s="1">
        <f t="shared" si="6"/>
        <v>0</v>
      </c>
      <c r="AB11" s="1">
        <f t="shared" si="6"/>
        <v>773.8095238095239</v>
      </c>
      <c r="AC11" s="1">
        <f t="shared" si="6"/>
        <v>-892.8571428571429</v>
      </c>
    </row>
    <row r="12" spans="2:29" ht="9.75">
      <c r="B12" s="18">
        <f>-E*A/L</f>
        <v>-1040000000</v>
      </c>
      <c r="C12" s="19">
        <v>0</v>
      </c>
      <c r="D12" s="19">
        <v>0</v>
      </c>
      <c r="E12" s="19">
        <f>E*A/L</f>
        <v>1040000000</v>
      </c>
      <c r="F12" s="19">
        <v>0</v>
      </c>
      <c r="G12" s="20">
        <v>0</v>
      </c>
      <c r="I12" s="18">
        <f>m*L/420*70</f>
        <v>833.3333333333334</v>
      </c>
      <c r="J12" s="19">
        <v>0</v>
      </c>
      <c r="K12" s="19">
        <v>0</v>
      </c>
      <c r="L12" s="19">
        <f>m*L/420*140</f>
        <v>1666.6666666666667</v>
      </c>
      <c r="M12" s="19">
        <v>0</v>
      </c>
      <c r="N12" s="20">
        <v>0</v>
      </c>
      <c r="Q12" s="1">
        <f t="shared" si="3"/>
        <v>-1040000000</v>
      </c>
      <c r="R12" s="1">
        <f t="shared" si="4"/>
        <v>0</v>
      </c>
      <c r="S12" s="1">
        <f t="shared" si="4"/>
        <v>0</v>
      </c>
      <c r="T12" s="1">
        <f t="shared" si="4"/>
        <v>1040000000</v>
      </c>
      <c r="U12" s="1">
        <f t="shared" si="4"/>
        <v>0</v>
      </c>
      <c r="V12" s="1">
        <f t="shared" si="4"/>
        <v>0</v>
      </c>
      <c r="X12" s="1">
        <f t="shared" si="5"/>
        <v>833.3333333333334</v>
      </c>
      <c r="Y12" s="1">
        <f t="shared" si="6"/>
        <v>0</v>
      </c>
      <c r="Z12" s="1">
        <f t="shared" si="6"/>
        <v>0</v>
      </c>
      <c r="AA12" s="1">
        <f t="shared" si="6"/>
        <v>1666.6666666666667</v>
      </c>
      <c r="AB12" s="1">
        <f t="shared" si="6"/>
        <v>0</v>
      </c>
      <c r="AC12" s="1">
        <f t="shared" si="6"/>
        <v>0</v>
      </c>
    </row>
    <row r="13" spans="2:29" ht="9.75">
      <c r="B13" s="18">
        <v>0</v>
      </c>
      <c r="C13" s="19">
        <f>-12*E*I/L^3</f>
        <v>-6656000.000000002</v>
      </c>
      <c r="D13" s="19">
        <f>-6*E*I/L^2</f>
        <v>-16640000.000000006</v>
      </c>
      <c r="E13" s="19">
        <v>0</v>
      </c>
      <c r="F13" s="19">
        <f>12*E*I/L^3</f>
        <v>6656000.000000002</v>
      </c>
      <c r="G13" s="20">
        <f>-6*E*I/L^2</f>
        <v>-16640000.000000006</v>
      </c>
      <c r="I13" s="18">
        <v>0</v>
      </c>
      <c r="J13" s="19">
        <f>m*L/420*54</f>
        <v>642.8571428571429</v>
      </c>
      <c r="K13" s="19">
        <f>m*L/420*13*L</f>
        <v>773.8095238095239</v>
      </c>
      <c r="L13" s="19">
        <v>0</v>
      </c>
      <c r="M13" s="19">
        <f>m*L/420*156</f>
        <v>1857.142857142857</v>
      </c>
      <c r="N13" s="20">
        <f>-m*L/420*22*L</f>
        <v>-1309.5238095238096</v>
      </c>
      <c r="Q13" s="1">
        <f t="shared" si="3"/>
        <v>0</v>
      </c>
      <c r="R13" s="1">
        <f t="shared" si="4"/>
        <v>-6656000.000000002</v>
      </c>
      <c r="S13" s="1">
        <f t="shared" si="4"/>
        <v>-16640000.000000006</v>
      </c>
      <c r="T13" s="1">
        <f t="shared" si="4"/>
        <v>0</v>
      </c>
      <c r="U13" s="1">
        <f t="shared" si="4"/>
        <v>6656000.000000002</v>
      </c>
      <c r="V13" s="1">
        <f t="shared" si="4"/>
        <v>-16640000.000000006</v>
      </c>
      <c r="X13" s="1">
        <f t="shared" si="5"/>
        <v>0</v>
      </c>
      <c r="Y13" s="1">
        <f t="shared" si="6"/>
        <v>642.8571428571429</v>
      </c>
      <c r="Z13" s="1">
        <f t="shared" si="6"/>
        <v>773.8095238095239</v>
      </c>
      <c r="AA13" s="1">
        <f t="shared" si="6"/>
        <v>0</v>
      </c>
      <c r="AB13" s="1">
        <f t="shared" si="6"/>
        <v>1857.142857142857</v>
      </c>
      <c r="AC13" s="1">
        <f t="shared" si="6"/>
        <v>-1309.5238095238096</v>
      </c>
    </row>
    <row r="14" spans="2:29" ht="10.5" thickBot="1">
      <c r="B14" s="21">
        <v>0</v>
      </c>
      <c r="C14" s="22">
        <f>6*E*I/L^2</f>
        <v>16640000.000000006</v>
      </c>
      <c r="D14" s="22">
        <f>2*E*I/L</f>
        <v>27733333.333333343</v>
      </c>
      <c r="E14" s="22">
        <v>0</v>
      </c>
      <c r="F14" s="22">
        <f>-6*E*I/L^2</f>
        <v>-16640000.000000006</v>
      </c>
      <c r="G14" s="23">
        <f>4*E*I/L</f>
        <v>55466666.66666669</v>
      </c>
      <c r="I14" s="21">
        <v>0</v>
      </c>
      <c r="J14" s="22">
        <f>-m*L/420*13*L</f>
        <v>-773.8095238095239</v>
      </c>
      <c r="K14" s="22">
        <f>-m*L/420*3*L^2</f>
        <v>-892.8571428571429</v>
      </c>
      <c r="L14" s="22">
        <v>0</v>
      </c>
      <c r="M14" s="22">
        <f>-m*L/420*22*L</f>
        <v>-1309.5238095238096</v>
      </c>
      <c r="N14" s="23">
        <f>m*L/420*4*L^2</f>
        <v>1190.4761904761906</v>
      </c>
      <c r="Q14" s="1">
        <f t="shared" si="3"/>
        <v>0</v>
      </c>
      <c r="R14" s="1">
        <f t="shared" si="4"/>
        <v>16640000.000000006</v>
      </c>
      <c r="S14" s="1">
        <f t="shared" si="4"/>
        <v>27733333.333333343</v>
      </c>
      <c r="T14" s="1">
        <f t="shared" si="4"/>
        <v>0</v>
      </c>
      <c r="U14" s="1">
        <f t="shared" si="4"/>
        <v>-16640000.000000006</v>
      </c>
      <c r="V14" s="1">
        <f t="shared" si="4"/>
        <v>55466666.66666669</v>
      </c>
      <c r="X14" s="1">
        <f t="shared" si="5"/>
        <v>0</v>
      </c>
      <c r="Y14" s="1">
        <f t="shared" si="6"/>
        <v>-773.8095238095239</v>
      </c>
      <c r="Z14" s="1">
        <f t="shared" si="6"/>
        <v>-892.8571428571429</v>
      </c>
      <c r="AA14" s="1">
        <f t="shared" si="6"/>
        <v>0</v>
      </c>
      <c r="AB14" s="1">
        <f t="shared" si="6"/>
        <v>-1309.5238095238096</v>
      </c>
      <c r="AC14" s="1">
        <f t="shared" si="6"/>
        <v>1190.4761904761906</v>
      </c>
    </row>
    <row r="15" ht="10.5" thickTop="1"/>
    <row r="16" spans="1:14" ht="10.5" thickBot="1">
      <c r="A16" s="1" t="s">
        <v>18</v>
      </c>
      <c r="B16" s="1">
        <v>1</v>
      </c>
      <c r="C16" s="1">
        <v>0</v>
      </c>
      <c r="D16" s="1">
        <v>0</v>
      </c>
      <c r="E16" s="1">
        <v>1</v>
      </c>
      <c r="F16" s="1">
        <v>0</v>
      </c>
      <c r="G16" s="1">
        <v>2</v>
      </c>
      <c r="H16" s="1" t="s">
        <v>9</v>
      </c>
      <c r="I16" s="1">
        <v>0</v>
      </c>
      <c r="J16" s="1">
        <v>0</v>
      </c>
      <c r="K16" s="1">
        <v>0</v>
      </c>
      <c r="L16" s="1">
        <v>1</v>
      </c>
      <c r="M16" s="1">
        <v>0</v>
      </c>
      <c r="N16" s="1">
        <v>2</v>
      </c>
    </row>
    <row r="17" spans="1:14" ht="10.5" thickTop="1">
      <c r="A17" s="43">
        <v>0</v>
      </c>
      <c r="B17" s="25">
        <f aca="true" t="shared" si="7" ref="B17:B22">INDEX(MMULT($Q$9:$V$14,$I$1:$N$6),$A1,A$1)</f>
        <v>1040000000</v>
      </c>
      <c r="C17" s="26">
        <f aca="true" t="shared" si="8" ref="C17:G22">INDEX(MMULT($Q$9:$V$14,$I$1:$N$6),$A1,B$1)</f>
        <v>0</v>
      </c>
      <c r="D17" s="26">
        <f t="shared" si="8"/>
        <v>0</v>
      </c>
      <c r="E17" s="26">
        <f t="shared" si="8"/>
        <v>-1040000000</v>
      </c>
      <c r="F17" s="26">
        <f t="shared" si="8"/>
        <v>0</v>
      </c>
      <c r="G17" s="27">
        <f t="shared" si="8"/>
        <v>0</v>
      </c>
      <c r="H17" s="43">
        <v>0</v>
      </c>
      <c r="I17" s="34">
        <f aca="true" t="shared" si="9" ref="I17:I22">INDEX(MMULT($X$9:$AC$14,$I$1:$N$6),$A1,A$1)</f>
        <v>1666.6666666666667</v>
      </c>
      <c r="J17" s="35">
        <f aca="true" t="shared" si="10" ref="J17:N22">INDEX(MMULT($X$9:$AC$14,$I$1:$N$6),$A1,B$1)</f>
        <v>0</v>
      </c>
      <c r="K17" s="35">
        <f t="shared" si="10"/>
        <v>0</v>
      </c>
      <c r="L17" s="35">
        <f t="shared" si="10"/>
        <v>833.3333333333334</v>
      </c>
      <c r="M17" s="35">
        <f t="shared" si="10"/>
        <v>0</v>
      </c>
      <c r="N17" s="36">
        <f t="shared" si="10"/>
        <v>0</v>
      </c>
    </row>
    <row r="18" spans="1:14" ht="9.75">
      <c r="A18" s="43">
        <v>0</v>
      </c>
      <c r="B18" s="28">
        <f t="shared" si="7"/>
        <v>0</v>
      </c>
      <c r="C18" s="29">
        <f t="shared" si="8"/>
        <v>6656000.000000002</v>
      </c>
      <c r="D18" s="29">
        <f t="shared" si="8"/>
        <v>16640000.000000006</v>
      </c>
      <c r="E18" s="29">
        <f t="shared" si="8"/>
        <v>0</v>
      </c>
      <c r="F18" s="29">
        <f t="shared" si="8"/>
        <v>-6656000.000000002</v>
      </c>
      <c r="G18" s="30">
        <f t="shared" si="8"/>
        <v>16640000.000000006</v>
      </c>
      <c r="H18" s="43">
        <v>0</v>
      </c>
      <c r="I18" s="37">
        <f t="shared" si="9"/>
        <v>0</v>
      </c>
      <c r="J18" s="38">
        <f t="shared" si="10"/>
        <v>1857.142857142857</v>
      </c>
      <c r="K18" s="38">
        <f t="shared" si="10"/>
        <v>1309.5238095238096</v>
      </c>
      <c r="L18" s="38">
        <f t="shared" si="10"/>
        <v>0</v>
      </c>
      <c r="M18" s="38">
        <f t="shared" si="10"/>
        <v>642.8571428571429</v>
      </c>
      <c r="N18" s="39">
        <f t="shared" si="10"/>
        <v>-773.8095238095239</v>
      </c>
    </row>
    <row r="19" spans="1:14" ht="9.75">
      <c r="A19" s="43">
        <v>0</v>
      </c>
      <c r="B19" s="28">
        <f t="shared" si="7"/>
        <v>0</v>
      </c>
      <c r="C19" s="29">
        <f t="shared" si="8"/>
        <v>16640000.000000006</v>
      </c>
      <c r="D19" s="29">
        <f t="shared" si="8"/>
        <v>55466666.66666669</v>
      </c>
      <c r="E19" s="29">
        <f t="shared" si="8"/>
        <v>0</v>
      </c>
      <c r="F19" s="29">
        <f t="shared" si="8"/>
        <v>-16640000.000000006</v>
      </c>
      <c r="G19" s="30">
        <f t="shared" si="8"/>
        <v>27733333.333333343</v>
      </c>
      <c r="H19" s="43">
        <v>0</v>
      </c>
      <c r="I19" s="37">
        <f t="shared" si="9"/>
        <v>0</v>
      </c>
      <c r="J19" s="38">
        <f t="shared" si="10"/>
        <v>1309.5238095238096</v>
      </c>
      <c r="K19" s="38">
        <f t="shared" si="10"/>
        <v>1190.4761904761906</v>
      </c>
      <c r="L19" s="38">
        <f t="shared" si="10"/>
        <v>0</v>
      </c>
      <c r="M19" s="38">
        <f t="shared" si="10"/>
        <v>773.8095238095239</v>
      </c>
      <c r="N19" s="39">
        <f t="shared" si="10"/>
        <v>-892.8571428571429</v>
      </c>
    </row>
    <row r="20" spans="1:14" ht="9.75">
      <c r="A20" s="43">
        <v>1</v>
      </c>
      <c r="B20" s="28">
        <f t="shared" si="7"/>
        <v>-1040000000</v>
      </c>
      <c r="C20" s="29">
        <f t="shared" si="8"/>
        <v>0</v>
      </c>
      <c r="D20" s="29">
        <f t="shared" si="8"/>
        <v>0</v>
      </c>
      <c r="E20" s="29">
        <f t="shared" si="8"/>
        <v>1040000000</v>
      </c>
      <c r="F20" s="29">
        <f t="shared" si="8"/>
        <v>0</v>
      </c>
      <c r="G20" s="30">
        <f t="shared" si="8"/>
        <v>0</v>
      </c>
      <c r="H20" s="43">
        <v>1</v>
      </c>
      <c r="I20" s="37">
        <f t="shared" si="9"/>
        <v>833.3333333333334</v>
      </c>
      <c r="J20" s="38">
        <f t="shared" si="10"/>
        <v>0</v>
      </c>
      <c r="K20" s="38">
        <f t="shared" si="10"/>
        <v>0</v>
      </c>
      <c r="L20" s="38">
        <f t="shared" si="10"/>
        <v>1666.6666666666667</v>
      </c>
      <c r="M20" s="38">
        <f t="shared" si="10"/>
        <v>0</v>
      </c>
      <c r="N20" s="39">
        <f t="shared" si="10"/>
        <v>0</v>
      </c>
    </row>
    <row r="21" spans="1:14" ht="9.75">
      <c r="A21" s="43">
        <v>0</v>
      </c>
      <c r="B21" s="28">
        <f t="shared" si="7"/>
        <v>0</v>
      </c>
      <c r="C21" s="29">
        <f t="shared" si="8"/>
        <v>-6656000.000000002</v>
      </c>
      <c r="D21" s="29">
        <f t="shared" si="8"/>
        <v>-16640000.000000006</v>
      </c>
      <c r="E21" s="29">
        <f t="shared" si="8"/>
        <v>0</v>
      </c>
      <c r="F21" s="29">
        <f t="shared" si="8"/>
        <v>6656000.000000002</v>
      </c>
      <c r="G21" s="30">
        <f t="shared" si="8"/>
        <v>-16640000.000000006</v>
      </c>
      <c r="H21" s="43">
        <v>0</v>
      </c>
      <c r="I21" s="37">
        <f t="shared" si="9"/>
        <v>0</v>
      </c>
      <c r="J21" s="38">
        <f t="shared" si="10"/>
        <v>642.8571428571429</v>
      </c>
      <c r="K21" s="38">
        <f t="shared" si="10"/>
        <v>773.8095238095239</v>
      </c>
      <c r="L21" s="38">
        <f t="shared" si="10"/>
        <v>0</v>
      </c>
      <c r="M21" s="38">
        <f t="shared" si="10"/>
        <v>1857.142857142857</v>
      </c>
      <c r="N21" s="39">
        <f t="shared" si="10"/>
        <v>-1309.5238095238096</v>
      </c>
    </row>
    <row r="22" spans="1:14" ht="10.5" thickBot="1">
      <c r="A22" s="43">
        <v>2</v>
      </c>
      <c r="B22" s="31">
        <f t="shared" si="7"/>
        <v>0</v>
      </c>
      <c r="C22" s="32">
        <f t="shared" si="8"/>
        <v>16640000.000000006</v>
      </c>
      <c r="D22" s="32">
        <f t="shared" si="8"/>
        <v>27733333.333333343</v>
      </c>
      <c r="E22" s="32">
        <f t="shared" si="8"/>
        <v>0</v>
      </c>
      <c r="F22" s="32">
        <f t="shared" si="8"/>
        <v>-16640000.000000006</v>
      </c>
      <c r="G22" s="33">
        <f t="shared" si="8"/>
        <v>55466666.66666669</v>
      </c>
      <c r="H22" s="43">
        <v>2</v>
      </c>
      <c r="I22" s="40">
        <f t="shared" si="9"/>
        <v>0</v>
      </c>
      <c r="J22" s="41">
        <f t="shared" si="10"/>
        <v>-773.8095238095239</v>
      </c>
      <c r="K22" s="41">
        <f t="shared" si="10"/>
        <v>-892.8571428571429</v>
      </c>
      <c r="L22" s="41">
        <f t="shared" si="10"/>
        <v>0</v>
      </c>
      <c r="M22" s="41">
        <f t="shared" si="10"/>
        <v>-1309.5238095238096</v>
      </c>
      <c r="N22" s="42">
        <f t="shared" si="10"/>
        <v>1190.4761904761906</v>
      </c>
    </row>
    <row r="23" spans="2:7" ht="10.5" thickTop="1">
      <c r="B23" s="24"/>
      <c r="C23" s="24"/>
      <c r="D23" s="24"/>
      <c r="E23" s="24"/>
      <c r="F23" s="24"/>
      <c r="G23" s="24"/>
    </row>
  </sheetData>
  <sheetProtection/>
  <printOptions/>
  <pageMargins left="0.3937007874015748" right="0.3937007874015748" top="0.3937007874015748" bottom="0.3937007874015748" header="0.3937007874015748" footer="0.3937007874015748"/>
  <pageSetup horizontalDpi="360" verticalDpi="360" orientation="portrait" paperSize="9" r:id="rId3"/>
  <headerFooter alignWithMargins="0">
    <oddFooter>&amp;CStrana &amp;P</oddFooter>
  </headerFooter>
  <legacyDrawing r:id="rId2"/>
  <oleObjects>
    <oleObject progId="Word.Picture.8" shapeId="3325154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A1">
      <selection activeCell="L35" sqref="L35"/>
    </sheetView>
  </sheetViews>
  <sheetFormatPr defaultColWidth="9.33203125" defaultRowHeight="12.75"/>
  <cols>
    <col min="1" max="1" width="4.5" style="1" customWidth="1"/>
    <col min="2" max="14" width="7.83203125" style="1" customWidth="1"/>
    <col min="15" max="15" width="8.83203125" style="10" customWidth="1"/>
    <col min="16" max="16" width="9.33203125" style="1" customWidth="1"/>
    <col min="17" max="17" width="9.5" style="1" customWidth="1"/>
    <col min="18" max="18" width="9.16015625" style="1" customWidth="1"/>
    <col min="19" max="19" width="11.16015625" style="1" bestFit="1" customWidth="1"/>
    <col min="20" max="20" width="13.5" style="1" bestFit="1" customWidth="1"/>
    <col min="21" max="24" width="9.33203125" style="1" customWidth="1"/>
    <col min="25" max="25" width="10.83203125" style="1" customWidth="1"/>
    <col min="26" max="26" width="10.5" style="1" customWidth="1"/>
    <col min="27" max="29" width="9.33203125" style="1" customWidth="1"/>
    <col min="30" max="16384" width="8.83203125" style="10" customWidth="1"/>
  </cols>
  <sheetData>
    <row r="1" spans="1:29" s="1" customFormat="1" ht="10.5" thickTop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I1" s="2">
        <v>-2.3205103333117334E-08</v>
      </c>
      <c r="J1" s="3">
        <v>-0.9999999999999998</v>
      </c>
      <c r="K1" s="3">
        <v>0</v>
      </c>
      <c r="L1" s="3">
        <v>0</v>
      </c>
      <c r="M1" s="3">
        <v>0</v>
      </c>
      <c r="N1" s="4">
        <v>0</v>
      </c>
      <c r="P1" s="1" t="s">
        <v>0</v>
      </c>
      <c r="Q1" s="1">
        <v>-2.3205103333117334E-08</v>
      </c>
      <c r="R1" s="1">
        <v>0.9999999999999997</v>
      </c>
      <c r="S1" s="1">
        <v>0</v>
      </c>
      <c r="T1" s="1">
        <v>0</v>
      </c>
      <c r="U1" s="1">
        <v>0</v>
      </c>
      <c r="V1" s="1">
        <v>0</v>
      </c>
      <c r="X1" s="1">
        <v>1</v>
      </c>
      <c r="Y1" s="1">
        <v>0</v>
      </c>
      <c r="Z1" s="1">
        <v>0</v>
      </c>
      <c r="AA1" s="1">
        <v>0</v>
      </c>
      <c r="AB1" s="1">
        <v>0</v>
      </c>
      <c r="AC1" s="1">
        <v>0</v>
      </c>
    </row>
    <row r="2" spans="1:29" ht="9.75">
      <c r="A2" s="1">
        <v>2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I2" s="7">
        <v>0.9999999999999998</v>
      </c>
      <c r="J2" s="8">
        <v>-2.3205103333117334E-08</v>
      </c>
      <c r="K2" s="8">
        <v>0</v>
      </c>
      <c r="L2" s="8">
        <v>0</v>
      </c>
      <c r="M2" s="8">
        <v>0</v>
      </c>
      <c r="N2" s="9">
        <v>0</v>
      </c>
      <c r="Q2" s="1">
        <v>-0.9999999999999998</v>
      </c>
      <c r="R2" s="1">
        <v>-2.3205103333117334E-08</v>
      </c>
      <c r="S2" s="1">
        <v>0</v>
      </c>
      <c r="T2" s="1">
        <v>0</v>
      </c>
      <c r="U2" s="1">
        <v>0</v>
      </c>
      <c r="V2" s="1">
        <v>0</v>
      </c>
      <c r="X2" s="1">
        <v>0</v>
      </c>
      <c r="Y2" s="1">
        <v>1</v>
      </c>
      <c r="Z2" s="1">
        <v>0</v>
      </c>
      <c r="AA2" s="1">
        <v>0</v>
      </c>
      <c r="AB2" s="1">
        <v>0</v>
      </c>
      <c r="AC2" s="1">
        <v>0</v>
      </c>
    </row>
    <row r="3" spans="1:29" ht="9.75">
      <c r="A3" s="1">
        <v>3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1" t="s">
        <v>13</v>
      </c>
      <c r="I3" s="7">
        <v>0</v>
      </c>
      <c r="J3" s="8">
        <v>0</v>
      </c>
      <c r="K3" s="8">
        <v>1</v>
      </c>
      <c r="L3" s="8">
        <v>0</v>
      </c>
      <c r="M3" s="8">
        <v>0</v>
      </c>
      <c r="N3" s="9">
        <v>0</v>
      </c>
      <c r="Q3" s="1">
        <v>0</v>
      </c>
      <c r="R3" s="1">
        <v>0</v>
      </c>
      <c r="S3" s="1">
        <v>1</v>
      </c>
      <c r="T3" s="1">
        <v>0</v>
      </c>
      <c r="U3" s="1">
        <v>0</v>
      </c>
      <c r="V3" s="1">
        <v>0</v>
      </c>
      <c r="X3" s="1">
        <v>0</v>
      </c>
      <c r="Y3" s="1">
        <v>0</v>
      </c>
      <c r="Z3" s="1">
        <v>1</v>
      </c>
      <c r="AA3" s="1">
        <v>0</v>
      </c>
      <c r="AB3" s="1">
        <v>0</v>
      </c>
      <c r="AC3" s="1">
        <v>0</v>
      </c>
    </row>
    <row r="4" spans="1:29" ht="9.75">
      <c r="A4" s="1">
        <v>4</v>
      </c>
      <c r="B4" s="11">
        <v>32500000000</v>
      </c>
      <c r="C4" s="5">
        <v>1000</v>
      </c>
      <c r="D4" s="5">
        <v>3</v>
      </c>
      <c r="E4" s="5">
        <v>0.16</v>
      </c>
      <c r="F4" s="5">
        <v>0.002133333333333334</v>
      </c>
      <c r="G4" s="5">
        <v>-1.57079635</v>
      </c>
      <c r="I4" s="7">
        <v>0</v>
      </c>
      <c r="J4" s="8">
        <v>0</v>
      </c>
      <c r="K4" s="8">
        <v>0</v>
      </c>
      <c r="L4" s="8">
        <v>-2.3205103333117334E-08</v>
      </c>
      <c r="M4" s="8">
        <v>-0.9999999999999998</v>
      </c>
      <c r="N4" s="9">
        <v>0</v>
      </c>
      <c r="Q4" s="1">
        <v>0</v>
      </c>
      <c r="R4" s="1">
        <v>0</v>
      </c>
      <c r="S4" s="1">
        <v>0</v>
      </c>
      <c r="T4" s="1">
        <v>-2.3205103333117334E-08</v>
      </c>
      <c r="U4" s="1">
        <v>0.9999999999999997</v>
      </c>
      <c r="V4" s="1">
        <v>0</v>
      </c>
      <c r="X4" s="1">
        <v>0</v>
      </c>
      <c r="Y4" s="1">
        <v>0</v>
      </c>
      <c r="Z4" s="1">
        <v>0</v>
      </c>
      <c r="AA4" s="1">
        <v>1</v>
      </c>
      <c r="AB4" s="1">
        <v>0</v>
      </c>
      <c r="AC4" s="1">
        <v>0</v>
      </c>
    </row>
    <row r="5" spans="1:29" ht="9.75">
      <c r="A5" s="1">
        <v>5</v>
      </c>
      <c r="I5" s="7">
        <v>0</v>
      </c>
      <c r="J5" s="8">
        <v>0</v>
      </c>
      <c r="K5" s="8">
        <v>0</v>
      </c>
      <c r="L5" s="8">
        <v>0.9999999999999998</v>
      </c>
      <c r="M5" s="8">
        <v>-2.3205103333117334E-08</v>
      </c>
      <c r="N5" s="9">
        <v>0</v>
      </c>
      <c r="Q5" s="1">
        <v>0</v>
      </c>
      <c r="R5" s="1">
        <v>0</v>
      </c>
      <c r="S5" s="1">
        <v>0</v>
      </c>
      <c r="T5" s="1">
        <v>-0.9999999999999998</v>
      </c>
      <c r="U5" s="1">
        <v>-2.3205103333117334E-08</v>
      </c>
      <c r="V5" s="1">
        <v>0</v>
      </c>
      <c r="X5" s="1">
        <v>0</v>
      </c>
      <c r="Y5" s="1">
        <v>0</v>
      </c>
      <c r="Z5" s="1">
        <v>0</v>
      </c>
      <c r="AA5" s="1">
        <v>0</v>
      </c>
      <c r="AB5" s="1">
        <v>1</v>
      </c>
      <c r="AC5" s="1">
        <v>0</v>
      </c>
    </row>
    <row r="6" spans="1:29" ht="10.5" thickBot="1">
      <c r="A6" s="1">
        <v>6</v>
      </c>
      <c r="I6" s="12">
        <v>0</v>
      </c>
      <c r="J6" s="13">
        <v>0</v>
      </c>
      <c r="K6" s="13">
        <v>0</v>
      </c>
      <c r="L6" s="13">
        <v>0</v>
      </c>
      <c r="M6" s="13">
        <v>0</v>
      </c>
      <c r="N6" s="14">
        <v>1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1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1</v>
      </c>
    </row>
    <row r="7" ht="10.5" thickTop="1"/>
    <row r="8" spans="1:24" ht="10.5" thickBot="1">
      <c r="A8" s="1" t="s">
        <v>14</v>
      </c>
      <c r="H8" s="1" t="s">
        <v>15</v>
      </c>
      <c r="Q8" s="1" t="s">
        <v>16</v>
      </c>
      <c r="X8" s="1" t="s">
        <v>17</v>
      </c>
    </row>
    <row r="9" spans="2:29" ht="10.5" thickTop="1">
      <c r="B9" s="15">
        <v>1733333333.3333333</v>
      </c>
      <c r="C9" s="16">
        <v>0</v>
      </c>
      <c r="D9" s="16">
        <v>0</v>
      </c>
      <c r="E9" s="16">
        <v>-1733333333.3333333</v>
      </c>
      <c r="F9" s="16">
        <v>0</v>
      </c>
      <c r="G9" s="17">
        <v>0</v>
      </c>
      <c r="I9" s="15">
        <v>1000</v>
      </c>
      <c r="J9" s="16">
        <v>0</v>
      </c>
      <c r="K9" s="16">
        <v>0</v>
      </c>
      <c r="L9" s="16">
        <v>500</v>
      </c>
      <c r="M9" s="16">
        <v>0</v>
      </c>
      <c r="N9" s="17">
        <v>0</v>
      </c>
      <c r="Q9" s="1">
        <v>-40.22217911073671</v>
      </c>
      <c r="R9" s="1">
        <v>30814814.814814813</v>
      </c>
      <c r="S9" s="1">
        <v>46222222.222222224</v>
      </c>
      <c r="T9" s="1">
        <v>40.22217911073671</v>
      </c>
      <c r="U9" s="1">
        <v>-30814814.814814813</v>
      </c>
      <c r="V9" s="1">
        <v>46222222.222222224</v>
      </c>
      <c r="X9" s="1">
        <v>-2.3205103333117334E-05</v>
      </c>
      <c r="Y9" s="1">
        <v>1114.285714285714</v>
      </c>
      <c r="Z9" s="1">
        <v>471.4285714285713</v>
      </c>
      <c r="AA9" s="1">
        <v>-1.1602551666558667E-05</v>
      </c>
      <c r="AB9" s="1">
        <v>385.7142857142856</v>
      </c>
      <c r="AC9" s="1">
        <v>-278.57142857142844</v>
      </c>
    </row>
    <row r="10" spans="2:29" ht="9.75">
      <c r="B10" s="18">
        <v>0</v>
      </c>
      <c r="C10" s="19">
        <v>30814814.814814825</v>
      </c>
      <c r="D10" s="19">
        <v>46222222.22222224</v>
      </c>
      <c r="E10" s="19">
        <v>0</v>
      </c>
      <c r="F10" s="19">
        <v>-30814814.814814825</v>
      </c>
      <c r="G10" s="20">
        <v>46222222.22222224</v>
      </c>
      <c r="I10" s="18">
        <v>0</v>
      </c>
      <c r="J10" s="19">
        <v>1114.2857142857144</v>
      </c>
      <c r="K10" s="19">
        <v>471.42857142857144</v>
      </c>
      <c r="L10" s="19">
        <v>0</v>
      </c>
      <c r="M10" s="19">
        <v>385.7142857142857</v>
      </c>
      <c r="N10" s="20">
        <v>-278.57142857142856</v>
      </c>
      <c r="Q10" s="1">
        <v>-1733333333.3333328</v>
      </c>
      <c r="R10" s="1">
        <v>-0.7150609619686529</v>
      </c>
      <c r="S10" s="1">
        <v>-1.0725914429529793</v>
      </c>
      <c r="T10" s="1">
        <v>1733333333.3333328</v>
      </c>
      <c r="U10" s="1">
        <v>0.7150609619686529</v>
      </c>
      <c r="V10" s="1">
        <v>-1.0725914429529793</v>
      </c>
      <c r="X10" s="1">
        <v>-999.9999999999998</v>
      </c>
      <c r="Y10" s="1">
        <v>-2.585711514261646E-05</v>
      </c>
      <c r="Z10" s="1">
        <v>-1.0939548714183887E-05</v>
      </c>
      <c r="AA10" s="1">
        <v>-499.9999999999999</v>
      </c>
      <c r="AB10" s="1">
        <v>-8.950539857059544E-06</v>
      </c>
      <c r="AC10" s="1">
        <v>6.464278785654114E-06</v>
      </c>
    </row>
    <row r="11" spans="2:29" ht="9.75">
      <c r="B11" s="18">
        <v>0</v>
      </c>
      <c r="C11" s="19">
        <v>46222222.22222224</v>
      </c>
      <c r="D11" s="19">
        <v>92444444.44444448</v>
      </c>
      <c r="E11" s="19">
        <v>0</v>
      </c>
      <c r="F11" s="19">
        <v>-46222222.22222224</v>
      </c>
      <c r="G11" s="20">
        <v>46222222.22222224</v>
      </c>
      <c r="I11" s="18">
        <v>0</v>
      </c>
      <c r="J11" s="19">
        <v>471.42857142857144</v>
      </c>
      <c r="K11" s="19">
        <v>257.14285714285717</v>
      </c>
      <c r="L11" s="19">
        <v>0</v>
      </c>
      <c r="M11" s="19">
        <v>278.57142857142856</v>
      </c>
      <c r="N11" s="20">
        <v>-192.8571428571429</v>
      </c>
      <c r="Q11" s="1">
        <v>0</v>
      </c>
      <c r="R11" s="1">
        <v>46222222.22222224</v>
      </c>
      <c r="S11" s="1">
        <v>92444444.44444448</v>
      </c>
      <c r="T11" s="1">
        <v>0</v>
      </c>
      <c r="U11" s="1">
        <v>-46222222.22222224</v>
      </c>
      <c r="V11" s="1">
        <v>46222222.22222224</v>
      </c>
      <c r="X11" s="1">
        <v>0</v>
      </c>
      <c r="Y11" s="1">
        <v>471.42857142857144</v>
      </c>
      <c r="Z11" s="1">
        <v>257.14285714285717</v>
      </c>
      <c r="AA11" s="1">
        <v>0</v>
      </c>
      <c r="AB11" s="1">
        <v>278.57142857142856</v>
      </c>
      <c r="AC11" s="1">
        <v>-192.8571428571429</v>
      </c>
    </row>
    <row r="12" spans="2:29" ht="9.75">
      <c r="B12" s="18">
        <v>-1733333333.3333333</v>
      </c>
      <c r="C12" s="19">
        <v>0</v>
      </c>
      <c r="D12" s="19">
        <v>0</v>
      </c>
      <c r="E12" s="19">
        <v>1733333333.3333333</v>
      </c>
      <c r="F12" s="19">
        <v>0</v>
      </c>
      <c r="G12" s="20">
        <v>0</v>
      </c>
      <c r="I12" s="18">
        <v>500</v>
      </c>
      <c r="J12" s="19">
        <v>0</v>
      </c>
      <c r="K12" s="19">
        <v>0</v>
      </c>
      <c r="L12" s="19">
        <v>1000</v>
      </c>
      <c r="M12" s="19">
        <v>0</v>
      </c>
      <c r="N12" s="20">
        <v>0</v>
      </c>
      <c r="Q12" s="1">
        <v>40.22217911073671</v>
      </c>
      <c r="R12" s="1">
        <v>-30814814.814814813</v>
      </c>
      <c r="S12" s="1">
        <v>-46222222.222222224</v>
      </c>
      <c r="T12" s="1">
        <v>-40.22217911073671</v>
      </c>
      <c r="U12" s="1">
        <v>30814814.814814813</v>
      </c>
      <c r="V12" s="1">
        <v>-46222222.222222224</v>
      </c>
      <c r="X12" s="1">
        <v>-1.1602551666558667E-05</v>
      </c>
      <c r="Y12" s="1">
        <v>385.7142857142856</v>
      </c>
      <c r="Z12" s="1">
        <v>278.57142857142844</v>
      </c>
      <c r="AA12" s="1">
        <v>-2.3205103333117334E-05</v>
      </c>
      <c r="AB12" s="1">
        <v>1114.285714285714</v>
      </c>
      <c r="AC12" s="1">
        <v>-471.4285714285713</v>
      </c>
    </row>
    <row r="13" spans="2:29" ht="9.75">
      <c r="B13" s="18">
        <v>0</v>
      </c>
      <c r="C13" s="19">
        <v>-30814814.814814825</v>
      </c>
      <c r="D13" s="19">
        <v>-46222222.22222224</v>
      </c>
      <c r="E13" s="19">
        <v>0</v>
      </c>
      <c r="F13" s="19">
        <v>30814814.814814825</v>
      </c>
      <c r="G13" s="20">
        <v>-46222222.22222224</v>
      </c>
      <c r="I13" s="18">
        <v>0</v>
      </c>
      <c r="J13" s="19">
        <v>385.7142857142857</v>
      </c>
      <c r="K13" s="19">
        <v>278.57142857142856</v>
      </c>
      <c r="L13" s="19">
        <v>0</v>
      </c>
      <c r="M13" s="19">
        <v>1114.2857142857144</v>
      </c>
      <c r="N13" s="20">
        <v>-471.42857142857144</v>
      </c>
      <c r="Q13" s="1">
        <v>1733333333.3333328</v>
      </c>
      <c r="R13" s="1">
        <v>0.7150609619686529</v>
      </c>
      <c r="S13" s="1">
        <v>1.0725914429529793</v>
      </c>
      <c r="T13" s="1">
        <v>-1733333333.3333328</v>
      </c>
      <c r="U13" s="1">
        <v>-0.7150609619686529</v>
      </c>
      <c r="V13" s="1">
        <v>1.0725914429529793</v>
      </c>
      <c r="X13" s="1">
        <v>-499.9999999999999</v>
      </c>
      <c r="Y13" s="1">
        <v>-8.950539857059544E-06</v>
      </c>
      <c r="Z13" s="1">
        <v>-6.464278785654114E-06</v>
      </c>
      <c r="AA13" s="1">
        <v>-999.9999999999998</v>
      </c>
      <c r="AB13" s="1">
        <v>-2.585711514261646E-05</v>
      </c>
      <c r="AC13" s="1">
        <v>1.0939548714183887E-05</v>
      </c>
    </row>
    <row r="14" spans="2:29" ht="10.5" thickBot="1">
      <c r="B14" s="21">
        <v>0</v>
      </c>
      <c r="C14" s="22">
        <v>46222222.22222224</v>
      </c>
      <c r="D14" s="22">
        <v>46222222.22222224</v>
      </c>
      <c r="E14" s="22">
        <v>0</v>
      </c>
      <c r="F14" s="22">
        <v>-46222222.22222224</v>
      </c>
      <c r="G14" s="23">
        <v>92444444.44444448</v>
      </c>
      <c r="I14" s="21">
        <v>0</v>
      </c>
      <c r="J14" s="22">
        <v>-278.57142857142856</v>
      </c>
      <c r="K14" s="22">
        <v>-192.8571428571429</v>
      </c>
      <c r="L14" s="22">
        <v>0</v>
      </c>
      <c r="M14" s="22">
        <v>-471.42857142857144</v>
      </c>
      <c r="N14" s="23">
        <v>257.14285714285717</v>
      </c>
      <c r="Q14" s="1">
        <v>0</v>
      </c>
      <c r="R14" s="1">
        <v>46222222.22222224</v>
      </c>
      <c r="S14" s="1">
        <v>46222222.22222224</v>
      </c>
      <c r="T14" s="1">
        <v>0</v>
      </c>
      <c r="U14" s="1">
        <v>-46222222.22222224</v>
      </c>
      <c r="V14" s="1">
        <v>92444444.44444448</v>
      </c>
      <c r="X14" s="1">
        <v>0</v>
      </c>
      <c r="Y14" s="1">
        <v>-278.57142857142856</v>
      </c>
      <c r="Z14" s="1">
        <v>-192.8571428571429</v>
      </c>
      <c r="AA14" s="1">
        <v>0</v>
      </c>
      <c r="AB14" s="1">
        <v>-471.42857142857144</v>
      </c>
      <c r="AC14" s="1">
        <v>257.14285714285717</v>
      </c>
    </row>
    <row r="15" ht="10.5" thickTop="1"/>
    <row r="16" spans="1:14" ht="10.5" thickBot="1">
      <c r="A16" s="1" t="s">
        <v>18</v>
      </c>
      <c r="B16" s="1">
        <v>0</v>
      </c>
      <c r="C16" s="1">
        <v>0</v>
      </c>
      <c r="D16" s="1">
        <v>0</v>
      </c>
      <c r="E16" s="1">
        <v>1</v>
      </c>
      <c r="F16" s="1">
        <v>0</v>
      </c>
      <c r="G16" s="1">
        <v>2</v>
      </c>
      <c r="H16" s="1" t="s">
        <v>9</v>
      </c>
      <c r="I16" s="1">
        <v>0</v>
      </c>
      <c r="J16" s="1">
        <v>0</v>
      </c>
      <c r="K16" s="1">
        <v>0</v>
      </c>
      <c r="L16" s="1">
        <v>1</v>
      </c>
      <c r="M16" s="1">
        <v>0</v>
      </c>
      <c r="N16" s="1">
        <v>2</v>
      </c>
    </row>
    <row r="17" spans="1:14" ht="10.5" thickTop="1">
      <c r="A17" s="43">
        <v>0</v>
      </c>
      <c r="B17" s="25">
        <v>30814814.81481574</v>
      </c>
      <c r="C17" s="26">
        <v>39.50711814876805</v>
      </c>
      <c r="D17" s="26">
        <v>46222222.222222224</v>
      </c>
      <c r="E17" s="26">
        <v>-30814814.81481574</v>
      </c>
      <c r="F17" s="26">
        <v>-39.50711814876805</v>
      </c>
      <c r="G17" s="27">
        <v>46222222.222222224</v>
      </c>
      <c r="H17" s="43">
        <v>0</v>
      </c>
      <c r="I17" s="34">
        <v>1114.2857142857142</v>
      </c>
      <c r="J17" s="35">
        <v>-2.6520118094991228E-06</v>
      </c>
      <c r="K17" s="35">
        <v>471.4285714285713</v>
      </c>
      <c r="L17" s="35">
        <v>385.7142857142858</v>
      </c>
      <c r="M17" s="35">
        <v>2.6520118094991228E-06</v>
      </c>
      <c r="N17" s="36">
        <v>-278.57142857142844</v>
      </c>
    </row>
    <row r="18" spans="1:14" ht="9.75">
      <c r="A18" s="43">
        <v>0</v>
      </c>
      <c r="B18" s="28">
        <v>39.50711814876804</v>
      </c>
      <c r="C18" s="29">
        <v>1733333333.3333323</v>
      </c>
      <c r="D18" s="29">
        <v>-1.0725914429529793</v>
      </c>
      <c r="E18" s="29">
        <v>-39.50711814876804</v>
      </c>
      <c r="F18" s="29">
        <v>-1733333333.3333323</v>
      </c>
      <c r="G18" s="30">
        <v>-1.0725914429529793</v>
      </c>
      <c r="H18" s="43">
        <v>0</v>
      </c>
      <c r="I18" s="37">
        <v>-2.652011809499126E-06</v>
      </c>
      <c r="J18" s="38">
        <v>1000.0000000000001</v>
      </c>
      <c r="K18" s="38">
        <v>-1.0939548714183887E-05</v>
      </c>
      <c r="L18" s="38">
        <v>2.652011809499121E-06</v>
      </c>
      <c r="M18" s="38">
        <v>500</v>
      </c>
      <c r="N18" s="39">
        <v>6.464278785654114E-06</v>
      </c>
    </row>
    <row r="19" spans="1:14" ht="9.75">
      <c r="A19" s="43">
        <v>0</v>
      </c>
      <c r="B19" s="28">
        <v>46222222.22222223</v>
      </c>
      <c r="C19" s="29">
        <v>-1.0725914429529793</v>
      </c>
      <c r="D19" s="29">
        <v>92444444.44444448</v>
      </c>
      <c r="E19" s="29">
        <v>-46222222.22222223</v>
      </c>
      <c r="F19" s="29">
        <v>1.0725914429529793</v>
      </c>
      <c r="G19" s="30">
        <v>46222222.22222224</v>
      </c>
      <c r="H19" s="43">
        <v>0</v>
      </c>
      <c r="I19" s="37">
        <v>471.42857142857133</v>
      </c>
      <c r="J19" s="38">
        <v>-1.0939548714183887E-05</v>
      </c>
      <c r="K19" s="38">
        <v>257.14285714285717</v>
      </c>
      <c r="L19" s="38">
        <v>278.5714285714285</v>
      </c>
      <c r="M19" s="38">
        <v>-6.464278785654114E-06</v>
      </c>
      <c r="N19" s="39">
        <v>-192.8571428571429</v>
      </c>
    </row>
    <row r="20" spans="1:14" ht="9.75">
      <c r="A20" s="43">
        <v>1</v>
      </c>
      <c r="B20" s="28">
        <v>-30814814.81481574</v>
      </c>
      <c r="C20" s="29">
        <v>-39.50711814876805</v>
      </c>
      <c r="D20" s="29">
        <v>-46222222.222222224</v>
      </c>
      <c r="E20" s="51">
        <v>30814814.81481574</v>
      </c>
      <c r="F20" s="29">
        <v>39.50711814876805</v>
      </c>
      <c r="G20" s="68">
        <v>-46222222.222222224</v>
      </c>
      <c r="H20" s="43">
        <v>1</v>
      </c>
      <c r="I20" s="37">
        <v>385.7142857142858</v>
      </c>
      <c r="J20" s="38">
        <v>2.6520118094991228E-06</v>
      </c>
      <c r="K20" s="38">
        <v>278.57142857142844</v>
      </c>
      <c r="L20" s="52">
        <v>1114.2857142857142</v>
      </c>
      <c r="M20" s="38">
        <v>-2.6520118094991228E-06</v>
      </c>
      <c r="N20" s="70">
        <v>-471.4285714285713</v>
      </c>
    </row>
    <row r="21" spans="1:14" ht="9.75">
      <c r="A21" s="43">
        <v>0</v>
      </c>
      <c r="B21" s="28">
        <v>-39.50711814876804</v>
      </c>
      <c r="C21" s="29">
        <v>-1733333333.3333323</v>
      </c>
      <c r="D21" s="29">
        <v>1.0725914429529793</v>
      </c>
      <c r="E21" s="29">
        <v>39.50711814876804</v>
      </c>
      <c r="F21" s="29">
        <v>1733333333.3333323</v>
      </c>
      <c r="G21" s="30">
        <v>1.0725914429529793</v>
      </c>
      <c r="H21" s="43">
        <v>0</v>
      </c>
      <c r="I21" s="37">
        <v>2.652011809499121E-06</v>
      </c>
      <c r="J21" s="38">
        <v>500</v>
      </c>
      <c r="K21" s="38">
        <v>-6.464278785654114E-06</v>
      </c>
      <c r="L21" s="38">
        <v>-2.652011809499126E-06</v>
      </c>
      <c r="M21" s="38">
        <v>1000.0000000000001</v>
      </c>
      <c r="N21" s="39">
        <v>1.0939548714183887E-05</v>
      </c>
    </row>
    <row r="22" spans="1:14" ht="10.5" thickBot="1">
      <c r="A22" s="43">
        <v>2</v>
      </c>
      <c r="B22" s="31">
        <v>46222222.22222223</v>
      </c>
      <c r="C22" s="32">
        <v>-1.0725914429529793</v>
      </c>
      <c r="D22" s="32">
        <v>46222222.22222224</v>
      </c>
      <c r="E22" s="69">
        <v>-46222222.22222223</v>
      </c>
      <c r="F22" s="32">
        <v>1.0725914429529793</v>
      </c>
      <c r="G22" s="53">
        <v>92444444.44444448</v>
      </c>
      <c r="H22" s="43">
        <v>2</v>
      </c>
      <c r="I22" s="40">
        <v>-278.5714285714285</v>
      </c>
      <c r="J22" s="41">
        <v>6.464278785654114E-06</v>
      </c>
      <c r="K22" s="41">
        <v>-192.8571428571429</v>
      </c>
      <c r="L22" s="71">
        <v>-471.42857142857133</v>
      </c>
      <c r="M22" s="41">
        <v>1.0939548714183887E-05</v>
      </c>
      <c r="N22" s="54">
        <v>257.14285714285717</v>
      </c>
    </row>
    <row r="23" spans="2:7" ht="10.5" thickTop="1">
      <c r="B23" s="24"/>
      <c r="C23" s="24"/>
      <c r="D23" s="24"/>
      <c r="E23" s="24"/>
      <c r="F23" s="24"/>
      <c r="G23" s="24"/>
    </row>
    <row r="27" ht="9.75">
      <c r="G27" s="67"/>
    </row>
    <row r="28" ht="9.75">
      <c r="G28" s="67"/>
    </row>
  </sheetData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23"/>
  <sheetViews>
    <sheetView zoomScalePageLayoutView="0" workbookViewId="0" topLeftCell="A1">
      <selection activeCell="I32" sqref="I32"/>
    </sheetView>
  </sheetViews>
  <sheetFormatPr defaultColWidth="9.33203125" defaultRowHeight="12.75"/>
  <cols>
    <col min="1" max="1" width="4.5" style="1" customWidth="1"/>
    <col min="2" max="14" width="7.83203125" style="1" customWidth="1"/>
    <col min="15" max="15" width="8.83203125" style="10" customWidth="1"/>
    <col min="16" max="16" width="9.33203125" style="1" customWidth="1"/>
    <col min="17" max="17" width="9.5" style="1" customWidth="1"/>
    <col min="18" max="18" width="9.16015625" style="1" customWidth="1"/>
    <col min="19" max="19" width="11.16015625" style="1" bestFit="1" customWidth="1"/>
    <col min="20" max="20" width="13.5" style="1" bestFit="1" customWidth="1"/>
    <col min="21" max="24" width="9.33203125" style="1" customWidth="1"/>
    <col min="25" max="25" width="10.83203125" style="1" customWidth="1"/>
    <col min="26" max="26" width="10.5" style="1" customWidth="1"/>
    <col min="27" max="29" width="9.33203125" style="1" customWidth="1"/>
    <col min="30" max="16384" width="8.83203125" style="10" customWidth="1"/>
  </cols>
  <sheetData>
    <row r="1" spans="1:29" s="1" customFormat="1" ht="10.5" thickTop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I1" s="2">
        <v>1</v>
      </c>
      <c r="J1" s="3">
        <v>0</v>
      </c>
      <c r="K1" s="3">
        <v>0</v>
      </c>
      <c r="L1" s="3">
        <v>0</v>
      </c>
      <c r="M1" s="3">
        <v>0</v>
      </c>
      <c r="N1" s="4">
        <v>0</v>
      </c>
      <c r="P1" s="1" t="s">
        <v>0</v>
      </c>
      <c r="Q1" s="1">
        <v>1</v>
      </c>
      <c r="R1" s="1">
        <v>0</v>
      </c>
      <c r="S1" s="1">
        <v>0</v>
      </c>
      <c r="T1" s="1">
        <v>0</v>
      </c>
      <c r="U1" s="1">
        <v>0</v>
      </c>
      <c r="V1" s="1">
        <v>0</v>
      </c>
      <c r="X1" s="1">
        <v>1</v>
      </c>
      <c r="Y1" s="1">
        <v>0</v>
      </c>
      <c r="Z1" s="1">
        <v>0</v>
      </c>
      <c r="AA1" s="1">
        <v>0</v>
      </c>
      <c r="AB1" s="1">
        <v>0</v>
      </c>
      <c r="AC1" s="1">
        <v>0</v>
      </c>
    </row>
    <row r="2" spans="1:29" ht="9.75">
      <c r="A2" s="1">
        <v>2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I2" s="7">
        <v>0</v>
      </c>
      <c r="J2" s="8">
        <v>1</v>
      </c>
      <c r="K2" s="8">
        <v>0</v>
      </c>
      <c r="L2" s="8">
        <v>0</v>
      </c>
      <c r="M2" s="8">
        <v>0</v>
      </c>
      <c r="N2" s="9">
        <v>0</v>
      </c>
      <c r="Q2" s="1">
        <v>0</v>
      </c>
      <c r="R2" s="1">
        <v>1</v>
      </c>
      <c r="S2" s="1">
        <v>0</v>
      </c>
      <c r="T2" s="1">
        <v>0</v>
      </c>
      <c r="U2" s="1">
        <v>0</v>
      </c>
      <c r="V2" s="1">
        <v>0</v>
      </c>
      <c r="X2" s="1">
        <v>0</v>
      </c>
      <c r="Y2" s="1">
        <v>1</v>
      </c>
      <c r="Z2" s="1">
        <v>0</v>
      </c>
      <c r="AA2" s="1">
        <v>0</v>
      </c>
      <c r="AB2" s="1">
        <v>0</v>
      </c>
      <c r="AC2" s="1">
        <v>0</v>
      </c>
    </row>
    <row r="3" spans="1:29" ht="9.75">
      <c r="A3" s="1">
        <v>3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1" t="s">
        <v>13</v>
      </c>
      <c r="I3" s="7">
        <v>0</v>
      </c>
      <c r="J3" s="8">
        <v>0</v>
      </c>
      <c r="K3" s="8">
        <v>1</v>
      </c>
      <c r="L3" s="8">
        <v>0</v>
      </c>
      <c r="M3" s="8">
        <v>0</v>
      </c>
      <c r="N3" s="9">
        <v>0</v>
      </c>
      <c r="Q3" s="1">
        <v>0</v>
      </c>
      <c r="R3" s="1">
        <v>0</v>
      </c>
      <c r="S3" s="1">
        <v>1</v>
      </c>
      <c r="T3" s="1">
        <v>0</v>
      </c>
      <c r="U3" s="1">
        <v>0</v>
      </c>
      <c r="V3" s="1">
        <v>0</v>
      </c>
      <c r="X3" s="1">
        <v>0</v>
      </c>
      <c r="Y3" s="1">
        <v>0</v>
      </c>
      <c r="Z3" s="1">
        <v>1</v>
      </c>
      <c r="AA3" s="1">
        <v>0</v>
      </c>
      <c r="AB3" s="1">
        <v>0</v>
      </c>
      <c r="AC3" s="1">
        <v>0</v>
      </c>
    </row>
    <row r="4" spans="1:29" ht="9.75">
      <c r="A4" s="1">
        <v>4</v>
      </c>
      <c r="B4" s="11">
        <v>32500000000</v>
      </c>
      <c r="C4" s="5">
        <v>1000</v>
      </c>
      <c r="D4" s="5">
        <v>5</v>
      </c>
      <c r="E4" s="5">
        <v>0.16</v>
      </c>
      <c r="F4" s="5">
        <v>0.002133333333333334</v>
      </c>
      <c r="G4" s="5">
        <v>0</v>
      </c>
      <c r="I4" s="7">
        <v>0</v>
      </c>
      <c r="J4" s="8">
        <v>0</v>
      </c>
      <c r="K4" s="8">
        <v>0</v>
      </c>
      <c r="L4" s="8">
        <v>1</v>
      </c>
      <c r="M4" s="8">
        <v>0</v>
      </c>
      <c r="N4" s="9">
        <v>0</v>
      </c>
      <c r="Q4" s="1">
        <v>0</v>
      </c>
      <c r="R4" s="1">
        <v>0</v>
      </c>
      <c r="S4" s="1">
        <v>0</v>
      </c>
      <c r="T4" s="1">
        <v>1</v>
      </c>
      <c r="U4" s="1">
        <v>0</v>
      </c>
      <c r="V4" s="1">
        <v>0</v>
      </c>
      <c r="X4" s="1">
        <v>0</v>
      </c>
      <c r="Y4" s="1">
        <v>0</v>
      </c>
      <c r="Z4" s="1">
        <v>0</v>
      </c>
      <c r="AA4" s="1">
        <v>1</v>
      </c>
      <c r="AB4" s="1">
        <v>0</v>
      </c>
      <c r="AC4" s="1">
        <v>0</v>
      </c>
    </row>
    <row r="5" spans="1:29" ht="9.75">
      <c r="A5" s="1">
        <v>5</v>
      </c>
      <c r="I5" s="7">
        <v>0</v>
      </c>
      <c r="J5" s="8">
        <v>0</v>
      </c>
      <c r="K5" s="8">
        <v>0</v>
      </c>
      <c r="L5" s="8">
        <v>0</v>
      </c>
      <c r="M5" s="8">
        <v>1</v>
      </c>
      <c r="N5" s="9">
        <v>0</v>
      </c>
      <c r="Q5" s="1">
        <v>0</v>
      </c>
      <c r="R5" s="1">
        <v>0</v>
      </c>
      <c r="S5" s="1">
        <v>0</v>
      </c>
      <c r="T5" s="1">
        <v>0</v>
      </c>
      <c r="U5" s="1">
        <v>1</v>
      </c>
      <c r="V5" s="1">
        <v>0</v>
      </c>
      <c r="X5" s="1">
        <v>0</v>
      </c>
      <c r="Y5" s="1">
        <v>0</v>
      </c>
      <c r="Z5" s="1">
        <v>0</v>
      </c>
      <c r="AA5" s="1">
        <v>0</v>
      </c>
      <c r="AB5" s="1">
        <v>1</v>
      </c>
      <c r="AC5" s="1">
        <v>0</v>
      </c>
    </row>
    <row r="6" spans="1:29" ht="10.5" thickBot="1">
      <c r="A6" s="1">
        <v>6</v>
      </c>
      <c r="I6" s="12">
        <v>0</v>
      </c>
      <c r="J6" s="13">
        <v>0</v>
      </c>
      <c r="K6" s="13">
        <v>0</v>
      </c>
      <c r="L6" s="13">
        <v>0</v>
      </c>
      <c r="M6" s="13">
        <v>0</v>
      </c>
      <c r="N6" s="14">
        <v>1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1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1</v>
      </c>
    </row>
    <row r="7" ht="10.5" thickTop="1"/>
    <row r="8" spans="1:24" ht="10.5" thickBot="1">
      <c r="A8" s="1" t="s">
        <v>14</v>
      </c>
      <c r="H8" s="1" t="s">
        <v>15</v>
      </c>
      <c r="Q8" s="1" t="s">
        <v>16</v>
      </c>
      <c r="X8" s="1" t="s">
        <v>17</v>
      </c>
    </row>
    <row r="9" spans="2:29" ht="10.5" thickTop="1">
      <c r="B9" s="15">
        <v>1040000000</v>
      </c>
      <c r="C9" s="16">
        <v>0</v>
      </c>
      <c r="D9" s="16">
        <v>0</v>
      </c>
      <c r="E9" s="16">
        <v>-1040000000</v>
      </c>
      <c r="F9" s="16">
        <v>0</v>
      </c>
      <c r="G9" s="17">
        <v>0</v>
      </c>
      <c r="I9" s="15">
        <v>1666.6666666666667</v>
      </c>
      <c r="J9" s="16">
        <v>0</v>
      </c>
      <c r="K9" s="16">
        <v>0</v>
      </c>
      <c r="L9" s="16">
        <v>833.3333333333334</v>
      </c>
      <c r="M9" s="16">
        <v>0</v>
      </c>
      <c r="N9" s="17">
        <v>0</v>
      </c>
      <c r="Q9" s="1">
        <v>1040000000</v>
      </c>
      <c r="R9" s="1">
        <v>0</v>
      </c>
      <c r="S9" s="1">
        <v>0</v>
      </c>
      <c r="T9" s="1">
        <v>-1040000000</v>
      </c>
      <c r="U9" s="1">
        <v>0</v>
      </c>
      <c r="V9" s="1">
        <v>0</v>
      </c>
      <c r="X9" s="1">
        <v>1666.6666666666667</v>
      </c>
      <c r="Y9" s="1">
        <v>0</v>
      </c>
      <c r="Z9" s="1">
        <v>0</v>
      </c>
      <c r="AA9" s="1">
        <v>833.3333333333334</v>
      </c>
      <c r="AB9" s="1">
        <v>0</v>
      </c>
      <c r="AC9" s="1">
        <v>0</v>
      </c>
    </row>
    <row r="10" spans="2:29" ht="9.75">
      <c r="B10" s="18">
        <v>0</v>
      </c>
      <c r="C10" s="19">
        <v>6656000.000000002</v>
      </c>
      <c r="D10" s="19">
        <v>16640000.000000006</v>
      </c>
      <c r="E10" s="19">
        <v>0</v>
      </c>
      <c r="F10" s="19">
        <v>-6656000.000000002</v>
      </c>
      <c r="G10" s="20">
        <v>16640000.000000006</v>
      </c>
      <c r="I10" s="18">
        <v>0</v>
      </c>
      <c r="J10" s="19">
        <v>1857.142857142857</v>
      </c>
      <c r="K10" s="19">
        <v>1309.5238095238096</v>
      </c>
      <c r="L10" s="19">
        <v>0</v>
      </c>
      <c r="M10" s="19">
        <v>642.8571428571429</v>
      </c>
      <c r="N10" s="20">
        <v>-773.8095238095239</v>
      </c>
      <c r="Q10" s="1">
        <v>0</v>
      </c>
      <c r="R10" s="1">
        <v>6656000.000000002</v>
      </c>
      <c r="S10" s="1">
        <v>16640000.000000006</v>
      </c>
      <c r="T10" s="1">
        <v>0</v>
      </c>
      <c r="U10" s="1">
        <v>-6656000.000000002</v>
      </c>
      <c r="V10" s="1">
        <v>16640000.000000006</v>
      </c>
      <c r="X10" s="1">
        <v>0</v>
      </c>
      <c r="Y10" s="1">
        <v>1857.142857142857</v>
      </c>
      <c r="Z10" s="1">
        <v>1309.5238095238096</v>
      </c>
      <c r="AA10" s="1">
        <v>0</v>
      </c>
      <c r="AB10" s="1">
        <v>642.8571428571429</v>
      </c>
      <c r="AC10" s="1">
        <v>-773.8095238095239</v>
      </c>
    </row>
    <row r="11" spans="2:29" ht="9.75">
      <c r="B11" s="18">
        <v>0</v>
      </c>
      <c r="C11" s="19">
        <v>16640000.000000006</v>
      </c>
      <c r="D11" s="19">
        <v>55466666.66666669</v>
      </c>
      <c r="E11" s="19">
        <v>0</v>
      </c>
      <c r="F11" s="19">
        <v>-16640000.000000006</v>
      </c>
      <c r="G11" s="20">
        <v>27733333.333333343</v>
      </c>
      <c r="I11" s="18">
        <v>0</v>
      </c>
      <c r="J11" s="19">
        <v>1309.5238095238096</v>
      </c>
      <c r="K11" s="19">
        <v>1190.4761904761906</v>
      </c>
      <c r="L11" s="19">
        <v>0</v>
      </c>
      <c r="M11" s="19">
        <v>773.8095238095239</v>
      </c>
      <c r="N11" s="20">
        <v>-892.8571428571429</v>
      </c>
      <c r="Q11" s="1">
        <v>0</v>
      </c>
      <c r="R11" s="1">
        <v>16640000.000000006</v>
      </c>
      <c r="S11" s="1">
        <v>55466666.66666669</v>
      </c>
      <c r="T11" s="1">
        <v>0</v>
      </c>
      <c r="U11" s="1">
        <v>-16640000.000000006</v>
      </c>
      <c r="V11" s="1">
        <v>27733333.333333343</v>
      </c>
      <c r="X11" s="1">
        <v>0</v>
      </c>
      <c r="Y11" s="1">
        <v>1309.5238095238096</v>
      </c>
      <c r="Z11" s="1">
        <v>1190.4761904761906</v>
      </c>
      <c r="AA11" s="1">
        <v>0</v>
      </c>
      <c r="AB11" s="1">
        <v>773.8095238095239</v>
      </c>
      <c r="AC11" s="1">
        <v>-892.8571428571429</v>
      </c>
    </row>
    <row r="12" spans="2:29" ht="9.75">
      <c r="B12" s="18">
        <v>-1040000000</v>
      </c>
      <c r="C12" s="19">
        <v>0</v>
      </c>
      <c r="D12" s="19">
        <v>0</v>
      </c>
      <c r="E12" s="19">
        <v>1040000000</v>
      </c>
      <c r="F12" s="19">
        <v>0</v>
      </c>
      <c r="G12" s="20">
        <v>0</v>
      </c>
      <c r="I12" s="18">
        <v>833.3333333333334</v>
      </c>
      <c r="J12" s="19">
        <v>0</v>
      </c>
      <c r="K12" s="19">
        <v>0</v>
      </c>
      <c r="L12" s="19">
        <v>1666.6666666666667</v>
      </c>
      <c r="M12" s="19">
        <v>0</v>
      </c>
      <c r="N12" s="20">
        <v>0</v>
      </c>
      <c r="Q12" s="1">
        <v>-1040000000</v>
      </c>
      <c r="R12" s="1">
        <v>0</v>
      </c>
      <c r="S12" s="1">
        <v>0</v>
      </c>
      <c r="T12" s="1">
        <v>1040000000</v>
      </c>
      <c r="U12" s="1">
        <v>0</v>
      </c>
      <c r="V12" s="1">
        <v>0</v>
      </c>
      <c r="X12" s="1">
        <v>833.3333333333334</v>
      </c>
      <c r="Y12" s="1">
        <v>0</v>
      </c>
      <c r="Z12" s="1">
        <v>0</v>
      </c>
      <c r="AA12" s="1">
        <v>1666.6666666666667</v>
      </c>
      <c r="AB12" s="1">
        <v>0</v>
      </c>
      <c r="AC12" s="1">
        <v>0</v>
      </c>
    </row>
    <row r="13" spans="2:29" ht="9.75">
      <c r="B13" s="18">
        <v>0</v>
      </c>
      <c r="C13" s="19">
        <v>-6656000.000000002</v>
      </c>
      <c r="D13" s="19">
        <v>-16640000.000000006</v>
      </c>
      <c r="E13" s="19">
        <v>0</v>
      </c>
      <c r="F13" s="19">
        <v>6656000.000000002</v>
      </c>
      <c r="G13" s="20">
        <v>-16640000.000000006</v>
      </c>
      <c r="I13" s="18">
        <v>0</v>
      </c>
      <c r="J13" s="19">
        <v>642.8571428571429</v>
      </c>
      <c r="K13" s="19">
        <v>773.8095238095239</v>
      </c>
      <c r="L13" s="19">
        <v>0</v>
      </c>
      <c r="M13" s="19">
        <v>1857.142857142857</v>
      </c>
      <c r="N13" s="20">
        <v>-1309.5238095238096</v>
      </c>
      <c r="Q13" s="1">
        <v>0</v>
      </c>
      <c r="R13" s="1">
        <v>-6656000.000000002</v>
      </c>
      <c r="S13" s="1">
        <v>-16640000.000000006</v>
      </c>
      <c r="T13" s="1">
        <v>0</v>
      </c>
      <c r="U13" s="1">
        <v>6656000.000000002</v>
      </c>
      <c r="V13" s="1">
        <v>-16640000.000000006</v>
      </c>
      <c r="X13" s="1">
        <v>0</v>
      </c>
      <c r="Y13" s="1">
        <v>642.8571428571429</v>
      </c>
      <c r="Z13" s="1">
        <v>773.8095238095239</v>
      </c>
      <c r="AA13" s="1">
        <v>0</v>
      </c>
      <c r="AB13" s="1">
        <v>1857.142857142857</v>
      </c>
      <c r="AC13" s="1">
        <v>-1309.5238095238096</v>
      </c>
    </row>
    <row r="14" spans="2:29" ht="10.5" thickBot="1">
      <c r="B14" s="21">
        <v>0</v>
      </c>
      <c r="C14" s="22">
        <v>16640000.000000006</v>
      </c>
      <c r="D14" s="22">
        <v>27733333.333333343</v>
      </c>
      <c r="E14" s="22">
        <v>0</v>
      </c>
      <c r="F14" s="22">
        <v>-16640000.000000006</v>
      </c>
      <c r="G14" s="23">
        <v>55466666.66666669</v>
      </c>
      <c r="I14" s="21">
        <v>0</v>
      </c>
      <c r="J14" s="22">
        <v>-773.8095238095239</v>
      </c>
      <c r="K14" s="22">
        <v>-892.8571428571429</v>
      </c>
      <c r="L14" s="22">
        <v>0</v>
      </c>
      <c r="M14" s="22">
        <v>-1309.5238095238096</v>
      </c>
      <c r="N14" s="23">
        <v>1190.4761904761906</v>
      </c>
      <c r="Q14" s="1">
        <v>0</v>
      </c>
      <c r="R14" s="1">
        <v>16640000.000000006</v>
      </c>
      <c r="S14" s="1">
        <v>27733333.333333343</v>
      </c>
      <c r="T14" s="1">
        <v>0</v>
      </c>
      <c r="U14" s="1">
        <v>-16640000.000000006</v>
      </c>
      <c r="V14" s="1">
        <v>55466666.66666669</v>
      </c>
      <c r="X14" s="1">
        <v>0</v>
      </c>
      <c r="Y14" s="1">
        <v>-773.8095238095239</v>
      </c>
      <c r="Z14" s="1">
        <v>-892.8571428571429</v>
      </c>
      <c r="AA14" s="1">
        <v>0</v>
      </c>
      <c r="AB14" s="1">
        <v>-1309.5238095238096</v>
      </c>
      <c r="AC14" s="1">
        <v>1190.4761904761906</v>
      </c>
    </row>
    <row r="15" ht="10.5" thickTop="1"/>
    <row r="16" spans="1:14" ht="10.5" thickBot="1">
      <c r="A16" s="1" t="s">
        <v>18</v>
      </c>
      <c r="B16" s="1">
        <v>1</v>
      </c>
      <c r="C16" s="1">
        <v>0</v>
      </c>
      <c r="D16" s="1">
        <v>0</v>
      </c>
      <c r="E16" s="1">
        <v>1</v>
      </c>
      <c r="F16" s="1">
        <v>0</v>
      </c>
      <c r="G16" s="1">
        <v>2</v>
      </c>
      <c r="H16" s="1" t="s">
        <v>9</v>
      </c>
      <c r="I16" s="1">
        <v>1</v>
      </c>
      <c r="J16" s="1">
        <v>0</v>
      </c>
      <c r="K16" s="1">
        <v>0</v>
      </c>
      <c r="L16" s="1">
        <v>1</v>
      </c>
      <c r="M16" s="1">
        <v>0</v>
      </c>
      <c r="N16" s="1">
        <v>2</v>
      </c>
    </row>
    <row r="17" spans="1:14" ht="10.5" thickTop="1">
      <c r="A17" s="43">
        <v>1</v>
      </c>
      <c r="B17" s="59">
        <v>1040000000</v>
      </c>
      <c r="C17" s="26">
        <v>0</v>
      </c>
      <c r="D17" s="26">
        <v>0</v>
      </c>
      <c r="E17" s="57">
        <v>-1040000000</v>
      </c>
      <c r="F17" s="26">
        <v>0</v>
      </c>
      <c r="G17" s="63">
        <v>0</v>
      </c>
      <c r="H17" s="43">
        <v>1</v>
      </c>
      <c r="I17" s="60">
        <v>1666.6666666666667</v>
      </c>
      <c r="J17" s="35">
        <v>0</v>
      </c>
      <c r="K17" s="35">
        <v>0</v>
      </c>
      <c r="L17" s="61">
        <v>833.3333333333334</v>
      </c>
      <c r="M17" s="35">
        <v>0</v>
      </c>
      <c r="N17" s="65">
        <v>0</v>
      </c>
    </row>
    <row r="18" spans="1:14" ht="9.75">
      <c r="A18" s="43">
        <v>0</v>
      </c>
      <c r="B18" s="28">
        <v>0</v>
      </c>
      <c r="C18" s="29">
        <v>6656000.000000002</v>
      </c>
      <c r="D18" s="29">
        <v>16640000.000000006</v>
      </c>
      <c r="E18" s="29">
        <v>0</v>
      </c>
      <c r="F18" s="29">
        <v>-6656000.000000002</v>
      </c>
      <c r="G18" s="30">
        <v>16640000.000000006</v>
      </c>
      <c r="H18" s="43">
        <v>0</v>
      </c>
      <c r="I18" s="37">
        <v>0</v>
      </c>
      <c r="J18" s="38">
        <v>1857.142857142857</v>
      </c>
      <c r="K18" s="38">
        <v>1309.5238095238096</v>
      </c>
      <c r="L18" s="38">
        <v>0</v>
      </c>
      <c r="M18" s="38">
        <v>642.8571428571429</v>
      </c>
      <c r="N18" s="39">
        <v>-773.8095238095239</v>
      </c>
    </row>
    <row r="19" spans="1:14" ht="9.75">
      <c r="A19" s="43">
        <v>0</v>
      </c>
      <c r="B19" s="28">
        <v>0</v>
      </c>
      <c r="C19" s="29">
        <v>16640000.000000006</v>
      </c>
      <c r="D19" s="29">
        <v>55466666.66666669</v>
      </c>
      <c r="E19" s="29">
        <v>0</v>
      </c>
      <c r="F19" s="29">
        <v>-16640000.000000006</v>
      </c>
      <c r="G19" s="30">
        <v>27733333.333333343</v>
      </c>
      <c r="H19" s="43">
        <v>0</v>
      </c>
      <c r="I19" s="37">
        <v>0</v>
      </c>
      <c r="J19" s="38">
        <v>1309.5238095238096</v>
      </c>
      <c r="K19" s="38">
        <v>1190.4761904761906</v>
      </c>
      <c r="L19" s="38">
        <v>0</v>
      </c>
      <c r="M19" s="38">
        <v>773.8095238095239</v>
      </c>
      <c r="N19" s="39">
        <v>-892.8571428571429</v>
      </c>
    </row>
    <row r="20" spans="1:14" ht="9.75">
      <c r="A20" s="43">
        <v>1</v>
      </c>
      <c r="B20" s="58">
        <v>-1040000000</v>
      </c>
      <c r="C20" s="29">
        <v>0</v>
      </c>
      <c r="D20" s="29">
        <v>0</v>
      </c>
      <c r="E20" s="51">
        <v>1040000000</v>
      </c>
      <c r="F20" s="29">
        <v>0</v>
      </c>
      <c r="G20" s="30">
        <v>0</v>
      </c>
      <c r="H20" s="43">
        <v>1</v>
      </c>
      <c r="I20" s="62">
        <v>833.3333333333334</v>
      </c>
      <c r="J20" s="38">
        <v>0</v>
      </c>
      <c r="K20" s="38">
        <v>0</v>
      </c>
      <c r="L20" s="52">
        <v>1666.6666666666667</v>
      </c>
      <c r="M20" s="38">
        <v>0</v>
      </c>
      <c r="N20" s="39">
        <v>0</v>
      </c>
    </row>
    <row r="21" spans="1:14" ht="9.75">
      <c r="A21" s="43">
        <v>0</v>
      </c>
      <c r="B21" s="28">
        <v>0</v>
      </c>
      <c r="C21" s="29">
        <v>-6656000.000000002</v>
      </c>
      <c r="D21" s="29">
        <v>-16640000.000000006</v>
      </c>
      <c r="E21" s="29">
        <v>0</v>
      </c>
      <c r="F21" s="29">
        <v>6656000.000000002</v>
      </c>
      <c r="G21" s="30">
        <v>-16640000.000000006</v>
      </c>
      <c r="H21" s="43">
        <v>0</v>
      </c>
      <c r="I21" s="37">
        <v>0</v>
      </c>
      <c r="J21" s="38">
        <v>642.8571428571429</v>
      </c>
      <c r="K21" s="38">
        <v>773.8095238095239</v>
      </c>
      <c r="L21" s="38">
        <v>0</v>
      </c>
      <c r="M21" s="38">
        <v>1857.142857142857</v>
      </c>
      <c r="N21" s="39">
        <v>-1309.5238095238096</v>
      </c>
    </row>
    <row r="22" spans="1:14" ht="10.5" thickBot="1">
      <c r="A22" s="43">
        <v>2</v>
      </c>
      <c r="B22" s="64">
        <v>0</v>
      </c>
      <c r="C22" s="32">
        <v>16640000.000000006</v>
      </c>
      <c r="D22" s="32">
        <v>27733333.333333343</v>
      </c>
      <c r="E22" s="32">
        <v>0</v>
      </c>
      <c r="F22" s="32">
        <v>-16640000.000000006</v>
      </c>
      <c r="G22" s="53">
        <v>55466666.66666669</v>
      </c>
      <c r="H22" s="43">
        <v>2</v>
      </c>
      <c r="I22" s="66">
        <v>0</v>
      </c>
      <c r="J22" s="41">
        <v>-773.8095238095239</v>
      </c>
      <c r="K22" s="41">
        <v>-892.8571428571429</v>
      </c>
      <c r="L22" s="41">
        <v>0</v>
      </c>
      <c r="M22" s="41">
        <v>-1309.5238095238096</v>
      </c>
      <c r="N22" s="54">
        <v>1190.4761904761906</v>
      </c>
    </row>
    <row r="23" spans="2:7" ht="10.5" thickTop="1">
      <c r="B23" s="24"/>
      <c r="C23" s="24"/>
      <c r="D23" s="24"/>
      <c r="E23" s="24"/>
      <c r="F23" s="24"/>
      <c r="G23" s="24"/>
    </row>
  </sheetData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A1">
      <selection activeCell="I19" activeCellId="1" sqref="K17 I19"/>
    </sheetView>
  </sheetViews>
  <sheetFormatPr defaultColWidth="9.33203125" defaultRowHeight="12.75"/>
  <cols>
    <col min="1" max="1" width="4.5" style="1" customWidth="1"/>
    <col min="2" max="14" width="7.83203125" style="1" customWidth="1"/>
    <col min="15" max="15" width="8.83203125" style="10" customWidth="1"/>
    <col min="16" max="16" width="9.33203125" style="1" customWidth="1"/>
    <col min="17" max="17" width="9.5" style="1" customWidth="1"/>
    <col min="18" max="18" width="9.16015625" style="1" customWidth="1"/>
    <col min="19" max="19" width="11.16015625" style="1" bestFit="1" customWidth="1"/>
    <col min="20" max="20" width="13.5" style="1" bestFit="1" customWidth="1"/>
    <col min="21" max="24" width="9.33203125" style="1" customWidth="1"/>
    <col min="25" max="25" width="10.83203125" style="1" customWidth="1"/>
    <col min="26" max="26" width="10.5" style="1" customWidth="1"/>
    <col min="27" max="29" width="9.33203125" style="1" customWidth="1"/>
    <col min="30" max="16384" width="8.83203125" style="10" customWidth="1"/>
  </cols>
  <sheetData>
    <row r="1" spans="1:29" s="1" customFormat="1" ht="10.5" thickTop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I1" s="2">
        <v>1</v>
      </c>
      <c r="J1" s="3">
        <v>0</v>
      </c>
      <c r="K1" s="3">
        <v>0</v>
      </c>
      <c r="L1" s="3">
        <v>0</v>
      </c>
      <c r="M1" s="3">
        <v>0</v>
      </c>
      <c r="N1" s="4">
        <v>0</v>
      </c>
      <c r="P1" s="1" t="s">
        <v>0</v>
      </c>
      <c r="Q1" s="1">
        <v>1</v>
      </c>
      <c r="R1" s="1">
        <v>0</v>
      </c>
      <c r="S1" s="1">
        <v>0</v>
      </c>
      <c r="T1" s="1">
        <v>0</v>
      </c>
      <c r="U1" s="1">
        <v>0</v>
      </c>
      <c r="V1" s="1">
        <v>0</v>
      </c>
      <c r="X1" s="1">
        <v>1</v>
      </c>
      <c r="Y1" s="1">
        <v>0</v>
      </c>
      <c r="Z1" s="1">
        <v>0</v>
      </c>
      <c r="AA1" s="1">
        <v>0</v>
      </c>
      <c r="AB1" s="1">
        <v>0</v>
      </c>
      <c r="AC1" s="1">
        <v>0</v>
      </c>
    </row>
    <row r="2" spans="1:29" ht="9.75">
      <c r="A2" s="1">
        <v>2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I2" s="7">
        <v>0</v>
      </c>
      <c r="J2" s="8">
        <v>1</v>
      </c>
      <c r="K2" s="8">
        <v>0</v>
      </c>
      <c r="L2" s="8">
        <v>0</v>
      </c>
      <c r="M2" s="8">
        <v>0</v>
      </c>
      <c r="N2" s="9">
        <v>0</v>
      </c>
      <c r="Q2" s="1">
        <v>0</v>
      </c>
      <c r="R2" s="1">
        <v>1</v>
      </c>
      <c r="S2" s="1">
        <v>0</v>
      </c>
      <c r="T2" s="1">
        <v>0</v>
      </c>
      <c r="U2" s="1">
        <v>0</v>
      </c>
      <c r="V2" s="1">
        <v>0</v>
      </c>
      <c r="X2" s="1">
        <v>0</v>
      </c>
      <c r="Y2" s="1">
        <v>1</v>
      </c>
      <c r="Z2" s="1">
        <v>0</v>
      </c>
      <c r="AA2" s="1">
        <v>0</v>
      </c>
      <c r="AB2" s="1">
        <v>0</v>
      </c>
      <c r="AC2" s="1">
        <v>0</v>
      </c>
    </row>
    <row r="3" spans="1:29" ht="9.75">
      <c r="A3" s="1">
        <v>3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1" t="s">
        <v>13</v>
      </c>
      <c r="I3" s="7">
        <v>0</v>
      </c>
      <c r="J3" s="8">
        <v>0</v>
      </c>
      <c r="K3" s="8">
        <v>1</v>
      </c>
      <c r="L3" s="8">
        <v>0</v>
      </c>
      <c r="M3" s="8">
        <v>0</v>
      </c>
      <c r="N3" s="9">
        <v>0</v>
      </c>
      <c r="Q3" s="1">
        <v>0</v>
      </c>
      <c r="R3" s="1">
        <v>0</v>
      </c>
      <c r="S3" s="1">
        <v>1</v>
      </c>
      <c r="T3" s="1">
        <v>0</v>
      </c>
      <c r="U3" s="1">
        <v>0</v>
      </c>
      <c r="V3" s="1">
        <v>0</v>
      </c>
      <c r="X3" s="1">
        <v>0</v>
      </c>
      <c r="Y3" s="1">
        <v>0</v>
      </c>
      <c r="Z3" s="1">
        <v>1</v>
      </c>
      <c r="AA3" s="1">
        <v>0</v>
      </c>
      <c r="AB3" s="1">
        <v>0</v>
      </c>
      <c r="AC3" s="1">
        <v>0</v>
      </c>
    </row>
    <row r="4" spans="1:29" ht="9.75">
      <c r="A4" s="1">
        <v>4</v>
      </c>
      <c r="B4" s="11">
        <v>32500000000</v>
      </c>
      <c r="C4" s="5">
        <v>1000</v>
      </c>
      <c r="D4" s="5">
        <v>5</v>
      </c>
      <c r="E4" s="5">
        <v>0.16</v>
      </c>
      <c r="F4" s="5">
        <v>0.002133333333333334</v>
      </c>
      <c r="G4" s="5">
        <v>0</v>
      </c>
      <c r="I4" s="7">
        <v>0</v>
      </c>
      <c r="J4" s="8">
        <v>0</v>
      </c>
      <c r="K4" s="8">
        <v>0</v>
      </c>
      <c r="L4" s="8">
        <v>1</v>
      </c>
      <c r="M4" s="8">
        <v>0</v>
      </c>
      <c r="N4" s="9">
        <v>0</v>
      </c>
      <c r="Q4" s="1">
        <v>0</v>
      </c>
      <c r="R4" s="1">
        <v>0</v>
      </c>
      <c r="S4" s="1">
        <v>0</v>
      </c>
      <c r="T4" s="1">
        <v>1</v>
      </c>
      <c r="U4" s="1">
        <v>0</v>
      </c>
      <c r="V4" s="1">
        <v>0</v>
      </c>
      <c r="X4" s="1">
        <v>0</v>
      </c>
      <c r="Y4" s="1">
        <v>0</v>
      </c>
      <c r="Z4" s="1">
        <v>0</v>
      </c>
      <c r="AA4" s="1">
        <v>1</v>
      </c>
      <c r="AB4" s="1">
        <v>0</v>
      </c>
      <c r="AC4" s="1">
        <v>0</v>
      </c>
    </row>
    <row r="5" spans="1:29" ht="9.75">
      <c r="A5" s="1">
        <v>5</v>
      </c>
      <c r="I5" s="7">
        <v>0</v>
      </c>
      <c r="J5" s="8">
        <v>0</v>
      </c>
      <c r="K5" s="8">
        <v>0</v>
      </c>
      <c r="L5" s="8">
        <v>0</v>
      </c>
      <c r="M5" s="8">
        <v>1</v>
      </c>
      <c r="N5" s="9">
        <v>0</v>
      </c>
      <c r="Q5" s="1">
        <v>0</v>
      </c>
      <c r="R5" s="1">
        <v>0</v>
      </c>
      <c r="S5" s="1">
        <v>0</v>
      </c>
      <c r="T5" s="1">
        <v>0</v>
      </c>
      <c r="U5" s="1">
        <v>1</v>
      </c>
      <c r="V5" s="1">
        <v>0</v>
      </c>
      <c r="X5" s="1">
        <v>0</v>
      </c>
      <c r="Y5" s="1">
        <v>0</v>
      </c>
      <c r="Z5" s="1">
        <v>0</v>
      </c>
      <c r="AA5" s="1">
        <v>0</v>
      </c>
      <c r="AB5" s="1">
        <v>1</v>
      </c>
      <c r="AC5" s="1">
        <v>0</v>
      </c>
    </row>
    <row r="6" spans="1:29" ht="10.5" thickBot="1">
      <c r="A6" s="1">
        <v>6</v>
      </c>
      <c r="I6" s="12">
        <v>0</v>
      </c>
      <c r="J6" s="13">
        <v>0</v>
      </c>
      <c r="K6" s="13">
        <v>0</v>
      </c>
      <c r="L6" s="13">
        <v>0</v>
      </c>
      <c r="M6" s="13">
        <v>0</v>
      </c>
      <c r="N6" s="14">
        <v>1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1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1</v>
      </c>
    </row>
    <row r="7" ht="10.5" thickTop="1"/>
    <row r="8" spans="1:24" ht="10.5" thickBot="1">
      <c r="A8" s="1" t="s">
        <v>14</v>
      </c>
      <c r="H8" s="1" t="s">
        <v>15</v>
      </c>
      <c r="Q8" s="1" t="s">
        <v>16</v>
      </c>
      <c r="X8" s="1" t="s">
        <v>17</v>
      </c>
    </row>
    <row r="9" spans="2:29" ht="10.5" thickTop="1">
      <c r="B9" s="15">
        <v>1040000000</v>
      </c>
      <c r="C9" s="16">
        <v>0</v>
      </c>
      <c r="D9" s="16">
        <v>0</v>
      </c>
      <c r="E9" s="16">
        <v>-1040000000</v>
      </c>
      <c r="F9" s="16">
        <v>0</v>
      </c>
      <c r="G9" s="17">
        <v>0</v>
      </c>
      <c r="I9" s="15">
        <v>1666.6666666666667</v>
      </c>
      <c r="J9" s="16">
        <v>0</v>
      </c>
      <c r="K9" s="16">
        <v>0</v>
      </c>
      <c r="L9" s="16">
        <v>833.3333333333334</v>
      </c>
      <c r="M9" s="16">
        <v>0</v>
      </c>
      <c r="N9" s="17">
        <v>0</v>
      </c>
      <c r="Q9" s="1">
        <v>1040000000</v>
      </c>
      <c r="R9" s="1">
        <v>0</v>
      </c>
      <c r="S9" s="1">
        <v>0</v>
      </c>
      <c r="T9" s="1">
        <v>-1040000000</v>
      </c>
      <c r="U9" s="1">
        <v>0</v>
      </c>
      <c r="V9" s="1">
        <v>0</v>
      </c>
      <c r="X9" s="1">
        <v>1666.6666666666667</v>
      </c>
      <c r="Y9" s="1">
        <v>0</v>
      </c>
      <c r="Z9" s="1">
        <v>0</v>
      </c>
      <c r="AA9" s="1">
        <v>833.3333333333334</v>
      </c>
      <c r="AB9" s="1">
        <v>0</v>
      </c>
      <c r="AC9" s="1">
        <v>0</v>
      </c>
    </row>
    <row r="10" spans="2:29" ht="9.75">
      <c r="B10" s="18">
        <v>0</v>
      </c>
      <c r="C10" s="19">
        <v>6656000.000000002</v>
      </c>
      <c r="D10" s="19">
        <v>16640000.000000006</v>
      </c>
      <c r="E10" s="19">
        <v>0</v>
      </c>
      <c r="F10" s="19">
        <v>-6656000.000000002</v>
      </c>
      <c r="G10" s="20">
        <v>16640000.000000006</v>
      </c>
      <c r="I10" s="18">
        <v>0</v>
      </c>
      <c r="J10" s="19">
        <v>1857.142857142857</v>
      </c>
      <c r="K10" s="19">
        <v>1309.5238095238096</v>
      </c>
      <c r="L10" s="19">
        <v>0</v>
      </c>
      <c r="M10" s="19">
        <v>642.8571428571429</v>
      </c>
      <c r="N10" s="20">
        <v>-773.8095238095239</v>
      </c>
      <c r="Q10" s="1">
        <v>0</v>
      </c>
      <c r="R10" s="1">
        <v>6656000.000000002</v>
      </c>
      <c r="S10" s="1">
        <v>16640000.000000006</v>
      </c>
      <c r="T10" s="1">
        <v>0</v>
      </c>
      <c r="U10" s="1">
        <v>-6656000.000000002</v>
      </c>
      <c r="V10" s="1">
        <v>16640000.000000006</v>
      </c>
      <c r="X10" s="1">
        <v>0</v>
      </c>
      <c r="Y10" s="1">
        <v>1857.142857142857</v>
      </c>
      <c r="Z10" s="1">
        <v>1309.5238095238096</v>
      </c>
      <c r="AA10" s="1">
        <v>0</v>
      </c>
      <c r="AB10" s="1">
        <v>642.8571428571429</v>
      </c>
      <c r="AC10" s="1">
        <v>-773.8095238095239</v>
      </c>
    </row>
    <row r="11" spans="2:29" ht="9.75">
      <c r="B11" s="18">
        <v>0</v>
      </c>
      <c r="C11" s="19">
        <v>16640000.000000006</v>
      </c>
      <c r="D11" s="19">
        <v>55466666.66666669</v>
      </c>
      <c r="E11" s="19">
        <v>0</v>
      </c>
      <c r="F11" s="19">
        <v>-16640000.000000006</v>
      </c>
      <c r="G11" s="20">
        <v>27733333.333333343</v>
      </c>
      <c r="I11" s="18">
        <v>0</v>
      </c>
      <c r="J11" s="19">
        <v>1309.5238095238096</v>
      </c>
      <c r="K11" s="19">
        <v>1190.4761904761906</v>
      </c>
      <c r="L11" s="19">
        <v>0</v>
      </c>
      <c r="M11" s="19">
        <v>773.8095238095239</v>
      </c>
      <c r="N11" s="20">
        <v>-892.8571428571429</v>
      </c>
      <c r="Q11" s="1">
        <v>0</v>
      </c>
      <c r="R11" s="1">
        <v>16640000.000000006</v>
      </c>
      <c r="S11" s="1">
        <v>55466666.66666669</v>
      </c>
      <c r="T11" s="1">
        <v>0</v>
      </c>
      <c r="U11" s="1">
        <v>-16640000.000000006</v>
      </c>
      <c r="V11" s="1">
        <v>27733333.333333343</v>
      </c>
      <c r="X11" s="1">
        <v>0</v>
      </c>
      <c r="Y11" s="1">
        <v>1309.5238095238096</v>
      </c>
      <c r="Z11" s="1">
        <v>1190.4761904761906</v>
      </c>
      <c r="AA11" s="1">
        <v>0</v>
      </c>
      <c r="AB11" s="1">
        <v>773.8095238095239</v>
      </c>
      <c r="AC11" s="1">
        <v>-892.8571428571429</v>
      </c>
    </row>
    <row r="12" spans="2:29" ht="9.75">
      <c r="B12" s="18">
        <v>-1040000000</v>
      </c>
      <c r="C12" s="19">
        <v>0</v>
      </c>
      <c r="D12" s="19">
        <v>0</v>
      </c>
      <c r="E12" s="19">
        <v>1040000000</v>
      </c>
      <c r="F12" s="19">
        <v>0</v>
      </c>
      <c r="G12" s="20">
        <v>0</v>
      </c>
      <c r="I12" s="18">
        <v>833.3333333333334</v>
      </c>
      <c r="J12" s="19">
        <v>0</v>
      </c>
      <c r="K12" s="19">
        <v>0</v>
      </c>
      <c r="L12" s="19">
        <v>1666.6666666666667</v>
      </c>
      <c r="M12" s="19">
        <v>0</v>
      </c>
      <c r="N12" s="20">
        <v>0</v>
      </c>
      <c r="Q12" s="1">
        <v>-1040000000</v>
      </c>
      <c r="R12" s="1">
        <v>0</v>
      </c>
      <c r="S12" s="1">
        <v>0</v>
      </c>
      <c r="T12" s="1">
        <v>1040000000</v>
      </c>
      <c r="U12" s="1">
        <v>0</v>
      </c>
      <c r="V12" s="1">
        <v>0</v>
      </c>
      <c r="X12" s="1">
        <v>833.3333333333334</v>
      </c>
      <c r="Y12" s="1">
        <v>0</v>
      </c>
      <c r="Z12" s="1">
        <v>0</v>
      </c>
      <c r="AA12" s="1">
        <v>1666.6666666666667</v>
      </c>
      <c r="AB12" s="1">
        <v>0</v>
      </c>
      <c r="AC12" s="1">
        <v>0</v>
      </c>
    </row>
    <row r="13" spans="2:29" ht="9.75">
      <c r="B13" s="18">
        <v>0</v>
      </c>
      <c r="C13" s="19">
        <v>-6656000.000000002</v>
      </c>
      <c r="D13" s="19">
        <v>-16640000.000000006</v>
      </c>
      <c r="E13" s="19">
        <v>0</v>
      </c>
      <c r="F13" s="19">
        <v>6656000.000000002</v>
      </c>
      <c r="G13" s="20">
        <v>-16640000.000000006</v>
      </c>
      <c r="I13" s="18">
        <v>0</v>
      </c>
      <c r="J13" s="19">
        <v>642.8571428571429</v>
      </c>
      <c r="K13" s="19">
        <v>773.8095238095239</v>
      </c>
      <c r="L13" s="19">
        <v>0</v>
      </c>
      <c r="M13" s="19">
        <v>1857.142857142857</v>
      </c>
      <c r="N13" s="20">
        <v>-1309.5238095238096</v>
      </c>
      <c r="Q13" s="1">
        <v>0</v>
      </c>
      <c r="R13" s="1">
        <v>-6656000.000000002</v>
      </c>
      <c r="S13" s="1">
        <v>-16640000.000000006</v>
      </c>
      <c r="T13" s="1">
        <v>0</v>
      </c>
      <c r="U13" s="1">
        <v>6656000.000000002</v>
      </c>
      <c r="V13" s="1">
        <v>-16640000.000000006</v>
      </c>
      <c r="X13" s="1">
        <v>0</v>
      </c>
      <c r="Y13" s="1">
        <v>642.8571428571429</v>
      </c>
      <c r="Z13" s="1">
        <v>773.8095238095239</v>
      </c>
      <c r="AA13" s="1">
        <v>0</v>
      </c>
      <c r="AB13" s="1">
        <v>1857.142857142857</v>
      </c>
      <c r="AC13" s="1">
        <v>-1309.5238095238096</v>
      </c>
    </row>
    <row r="14" spans="2:29" ht="10.5" thickBot="1">
      <c r="B14" s="21">
        <v>0</v>
      </c>
      <c r="C14" s="22">
        <v>16640000.000000006</v>
      </c>
      <c r="D14" s="22">
        <v>27733333.333333343</v>
      </c>
      <c r="E14" s="22">
        <v>0</v>
      </c>
      <c r="F14" s="22">
        <v>-16640000.000000006</v>
      </c>
      <c r="G14" s="23">
        <v>55466666.66666669</v>
      </c>
      <c r="I14" s="21">
        <v>0</v>
      </c>
      <c r="J14" s="22">
        <v>-773.8095238095239</v>
      </c>
      <c r="K14" s="22">
        <v>-892.8571428571429</v>
      </c>
      <c r="L14" s="22">
        <v>0</v>
      </c>
      <c r="M14" s="22">
        <v>-1309.5238095238096</v>
      </c>
      <c r="N14" s="23">
        <v>1190.4761904761906</v>
      </c>
      <c r="Q14" s="1">
        <v>0</v>
      </c>
      <c r="R14" s="1">
        <v>16640000.000000006</v>
      </c>
      <c r="S14" s="1">
        <v>27733333.333333343</v>
      </c>
      <c r="T14" s="1">
        <v>0</v>
      </c>
      <c r="U14" s="1">
        <v>-16640000.000000006</v>
      </c>
      <c r="V14" s="1">
        <v>55466666.66666669</v>
      </c>
      <c r="X14" s="1">
        <v>0</v>
      </c>
      <c r="Y14" s="1">
        <v>-773.8095238095239</v>
      </c>
      <c r="Z14" s="1">
        <v>-892.8571428571429</v>
      </c>
      <c r="AA14" s="1">
        <v>0</v>
      </c>
      <c r="AB14" s="1">
        <v>-1309.5238095238096</v>
      </c>
      <c r="AC14" s="1">
        <v>1190.4761904761906</v>
      </c>
    </row>
    <row r="15" ht="10.5" thickTop="1"/>
    <row r="16" spans="1:14" ht="10.5" thickBot="1">
      <c r="A16" s="1" t="s">
        <v>18</v>
      </c>
      <c r="B16" s="1">
        <v>1</v>
      </c>
      <c r="C16" s="1">
        <v>0</v>
      </c>
      <c r="D16" s="1">
        <v>2</v>
      </c>
      <c r="E16" s="1">
        <v>1</v>
      </c>
      <c r="F16" s="1">
        <v>0</v>
      </c>
      <c r="G16" s="1">
        <v>0</v>
      </c>
      <c r="H16" s="1" t="s">
        <v>9</v>
      </c>
      <c r="I16" s="1">
        <v>1</v>
      </c>
      <c r="J16" s="1">
        <v>0</v>
      </c>
      <c r="K16" s="1">
        <v>2</v>
      </c>
      <c r="L16" s="1">
        <v>1</v>
      </c>
      <c r="M16" s="1">
        <v>0</v>
      </c>
      <c r="N16" s="1">
        <v>0</v>
      </c>
    </row>
    <row r="17" spans="1:14" ht="10.5" thickTop="1">
      <c r="A17" s="43">
        <v>1</v>
      </c>
      <c r="B17" s="59">
        <v>1040000000</v>
      </c>
      <c r="C17" s="26">
        <v>0</v>
      </c>
      <c r="D17" s="72">
        <v>0</v>
      </c>
      <c r="E17" s="57">
        <v>-1040000000</v>
      </c>
      <c r="F17" s="26">
        <v>0</v>
      </c>
      <c r="G17" s="27">
        <v>0</v>
      </c>
      <c r="H17" s="43">
        <v>1</v>
      </c>
      <c r="I17" s="60">
        <v>1666.6666666666667</v>
      </c>
      <c r="J17" s="35">
        <v>0</v>
      </c>
      <c r="K17" s="74">
        <v>0</v>
      </c>
      <c r="L17" s="61">
        <v>833.3333333333334</v>
      </c>
      <c r="M17" s="35">
        <v>0</v>
      </c>
      <c r="N17" s="36">
        <v>0</v>
      </c>
    </row>
    <row r="18" spans="1:14" ht="9.75">
      <c r="A18" s="43">
        <v>0</v>
      </c>
      <c r="B18" s="28">
        <v>0</v>
      </c>
      <c r="C18" s="29">
        <v>6656000.000000002</v>
      </c>
      <c r="D18" s="29">
        <v>16640000.000000006</v>
      </c>
      <c r="E18" s="29">
        <v>0</v>
      </c>
      <c r="F18" s="29">
        <v>-6656000.000000002</v>
      </c>
      <c r="G18" s="30">
        <v>16640000.000000006</v>
      </c>
      <c r="H18" s="43">
        <v>0</v>
      </c>
      <c r="I18" s="37">
        <v>0</v>
      </c>
      <c r="J18" s="38">
        <v>1857.142857142857</v>
      </c>
      <c r="K18" s="38">
        <v>1309.5238095238096</v>
      </c>
      <c r="L18" s="38">
        <v>0</v>
      </c>
      <c r="M18" s="38">
        <v>642.8571428571429</v>
      </c>
      <c r="N18" s="39">
        <v>-773.8095238095239</v>
      </c>
    </row>
    <row r="19" spans="1:14" ht="9.75">
      <c r="A19" s="43">
        <v>2</v>
      </c>
      <c r="B19" s="73">
        <v>0</v>
      </c>
      <c r="C19" s="29">
        <v>16640000.000000006</v>
      </c>
      <c r="D19" s="55">
        <v>55466666.66666669</v>
      </c>
      <c r="E19" s="29">
        <v>0</v>
      </c>
      <c r="F19" s="29">
        <v>-16640000.000000006</v>
      </c>
      <c r="G19" s="30">
        <v>27733333.333333343</v>
      </c>
      <c r="H19" s="43">
        <v>2</v>
      </c>
      <c r="I19" s="75">
        <v>0</v>
      </c>
      <c r="J19" s="38">
        <v>1309.5238095238096</v>
      </c>
      <c r="K19" s="56">
        <v>1190.4761904761906</v>
      </c>
      <c r="L19" s="38">
        <v>0</v>
      </c>
      <c r="M19" s="38">
        <v>773.8095238095239</v>
      </c>
      <c r="N19" s="39">
        <v>-892.8571428571429</v>
      </c>
    </row>
    <row r="20" spans="1:14" ht="9.75">
      <c r="A20" s="43">
        <v>1</v>
      </c>
      <c r="B20" s="58">
        <v>-1040000000</v>
      </c>
      <c r="C20" s="29">
        <v>0</v>
      </c>
      <c r="D20" s="29">
        <v>0</v>
      </c>
      <c r="E20" s="51">
        <v>1040000000</v>
      </c>
      <c r="F20" s="29">
        <v>0</v>
      </c>
      <c r="G20" s="30">
        <v>0</v>
      </c>
      <c r="H20" s="43">
        <v>1</v>
      </c>
      <c r="I20" s="62">
        <v>833.3333333333334</v>
      </c>
      <c r="J20" s="38">
        <v>0</v>
      </c>
      <c r="K20" s="38">
        <v>0</v>
      </c>
      <c r="L20" s="52">
        <v>1666.6666666666667</v>
      </c>
      <c r="M20" s="38">
        <v>0</v>
      </c>
      <c r="N20" s="39">
        <v>0</v>
      </c>
    </row>
    <row r="21" spans="1:14" ht="9.75">
      <c r="A21" s="43">
        <v>0</v>
      </c>
      <c r="B21" s="28">
        <v>0</v>
      </c>
      <c r="C21" s="29">
        <v>-6656000.000000002</v>
      </c>
      <c r="D21" s="29">
        <v>-16640000.000000006</v>
      </c>
      <c r="E21" s="29">
        <v>0</v>
      </c>
      <c r="F21" s="29">
        <v>6656000.000000002</v>
      </c>
      <c r="G21" s="30">
        <v>-16640000.000000006</v>
      </c>
      <c r="H21" s="43">
        <v>0</v>
      </c>
      <c r="I21" s="37">
        <v>0</v>
      </c>
      <c r="J21" s="38">
        <v>642.8571428571429</v>
      </c>
      <c r="K21" s="38">
        <v>773.8095238095239</v>
      </c>
      <c r="L21" s="38">
        <v>0</v>
      </c>
      <c r="M21" s="38">
        <v>1857.142857142857</v>
      </c>
      <c r="N21" s="39">
        <v>-1309.5238095238096</v>
      </c>
    </row>
    <row r="22" spans="1:14" ht="10.5" thickBot="1">
      <c r="A22" s="43">
        <v>0</v>
      </c>
      <c r="B22" s="31">
        <v>0</v>
      </c>
      <c r="C22" s="32">
        <v>16640000.000000006</v>
      </c>
      <c r="D22" s="32">
        <v>27733333.333333343</v>
      </c>
      <c r="E22" s="32">
        <v>0</v>
      </c>
      <c r="F22" s="32">
        <v>-16640000.000000006</v>
      </c>
      <c r="G22" s="33">
        <v>55466666.66666669</v>
      </c>
      <c r="H22" s="43">
        <v>0</v>
      </c>
      <c r="I22" s="40">
        <v>0</v>
      </c>
      <c r="J22" s="41">
        <v>-773.8095238095239</v>
      </c>
      <c r="K22" s="41">
        <v>-892.8571428571429</v>
      </c>
      <c r="L22" s="41">
        <v>0</v>
      </c>
      <c r="M22" s="41">
        <v>-1309.5238095238096</v>
      </c>
      <c r="N22" s="42">
        <v>1190.4761904761906</v>
      </c>
    </row>
    <row r="23" spans="2:7" ht="10.5" thickTop="1">
      <c r="B23" s="24"/>
      <c r="C23" s="24"/>
      <c r="D23" s="24"/>
      <c r="E23" s="24"/>
      <c r="F23" s="24"/>
      <c r="G23" s="24"/>
    </row>
    <row r="28" ht="9.75">
      <c r="H28" s="67"/>
    </row>
  </sheetData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K15"/>
  <sheetViews>
    <sheetView zoomScalePageLayoutView="0" workbookViewId="0" topLeftCell="A1">
      <selection activeCell="C25" sqref="C25"/>
    </sheetView>
  </sheetViews>
  <sheetFormatPr defaultColWidth="9.33203125" defaultRowHeight="12.75"/>
  <cols>
    <col min="3" max="3" width="11.33203125" style="0" customWidth="1"/>
    <col min="4" max="4" width="11" style="0" customWidth="1"/>
    <col min="7" max="7" width="15.83203125" style="0" customWidth="1"/>
  </cols>
  <sheetData>
    <row r="3" spans="2:11" ht="13.5" thickBot="1">
      <c r="B3" s="48" t="s">
        <v>19</v>
      </c>
      <c r="C3">
        <v>1</v>
      </c>
      <c r="D3">
        <v>2</v>
      </c>
      <c r="G3" s="49" t="s">
        <v>21</v>
      </c>
      <c r="I3" s="48" t="s">
        <v>2</v>
      </c>
      <c r="J3">
        <v>1</v>
      </c>
      <c r="K3">
        <v>2</v>
      </c>
    </row>
    <row r="4" spans="2:11" ht="12.75">
      <c r="B4">
        <v>1</v>
      </c>
      <c r="C4" s="78">
        <f>'Element 1'!E20+'Element 2'!B17+'Element 2'!E17+'Element 2'!B20+'Element 2'!E20+'Element 3'!B17+'Element 3'!E17+'Element 3'!B20+'Element 3'!E20</f>
        <v>30814814.81481576</v>
      </c>
      <c r="D4" s="76">
        <f>'Element 1'!G20+'Element 2'!G17+'Element 2'!G20+'Element 3'!D17+'Element 3'!D20</f>
        <v>-46222222.222222224</v>
      </c>
      <c r="G4">
        <v>42.89813208508961</v>
      </c>
      <c r="I4">
        <v>1</v>
      </c>
      <c r="J4" s="78">
        <f>'Element 1'!L20+'Element 2'!I17+'Element 2'!L17+'Element 2'!I20+'Element 2'!L20+'Element 3'!I17+'Element 3'!L17+'Element 3'!I20+'Element 3'!L20</f>
        <v>11114.285714285716</v>
      </c>
      <c r="K4" s="76">
        <f>'Element 1'!N20+'Element 2'!N17+'Element 2'!N20+'Element 3'!K17+'Element 3'!K20</f>
        <v>-471.4285714285713</v>
      </c>
    </row>
    <row r="5" spans="2:11" ht="13.5" thickBot="1">
      <c r="B5">
        <v>2</v>
      </c>
      <c r="C5" s="77">
        <f>D4</f>
        <v>-46222222.222222224</v>
      </c>
      <c r="D5" s="79">
        <f>'Element 1'!G22+'Element 2'!G22+'Element 3'!D19</f>
        <v>203377777.77777785</v>
      </c>
      <c r="I5">
        <v>2</v>
      </c>
      <c r="J5" s="77">
        <f>K4</f>
        <v>-471.4285714285713</v>
      </c>
      <c r="K5" s="79">
        <f>'Element 1'!N22+'Element 2'!N22+'Element 3'!K19</f>
        <v>2638.0952380952385</v>
      </c>
    </row>
    <row r="9" spans="2:8" ht="13.5" thickBot="1">
      <c r="B9" s="48" t="s">
        <v>20</v>
      </c>
      <c r="G9" s="48" t="s">
        <v>25</v>
      </c>
      <c r="H9" s="50">
        <f>MDETERM(C10:D11)/1000</f>
        <v>0.0006758373367477086</v>
      </c>
    </row>
    <row r="10" spans="3:4" ht="12.75">
      <c r="C10" s="45">
        <f>C4-$G$4^2*J4</f>
        <v>10361753.458940614</v>
      </c>
      <c r="D10" s="76">
        <f>D4-$G$4^2*K4</f>
        <v>-45354675.91792418</v>
      </c>
    </row>
    <row r="11" spans="3:4" ht="13.5" thickBot="1">
      <c r="C11" s="46">
        <f>C5-$G$4^2*J5</f>
        <v>-45354675.91792418</v>
      </c>
      <c r="D11" s="47">
        <f>D5-$G$4^2*K5</f>
        <v>198523023.71130192</v>
      </c>
    </row>
    <row r="14" spans="2:4" ht="12.75">
      <c r="B14" s="49" t="s">
        <v>22</v>
      </c>
      <c r="C14">
        <v>42.89813208508961</v>
      </c>
      <c r="D14" s="44" t="s">
        <v>24</v>
      </c>
    </row>
    <row r="15" spans="2:4" ht="12.75">
      <c r="B15" s="49" t="s">
        <v>23</v>
      </c>
      <c r="C15">
        <v>277.724076063966</v>
      </c>
      <c r="D15" s="44" t="s">
        <v>24</v>
      </c>
    </row>
  </sheetData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ksme</dc:creator>
  <cp:keywords/>
  <dc:description/>
  <cp:lastModifiedBy>Milan Sokol</cp:lastModifiedBy>
  <cp:lastPrinted>1996-11-25T18:14:57Z</cp:lastPrinted>
  <dcterms:created xsi:type="dcterms:W3CDTF">1996-11-25T16:12:39Z</dcterms:created>
  <dcterms:modified xsi:type="dcterms:W3CDTF">2012-01-12T13:37:51Z</dcterms:modified>
  <cp:category/>
  <cp:version/>
  <cp:contentType/>
  <cp:contentStatus/>
</cp:coreProperties>
</file>