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drawings/drawing2.xml" ContentType="application/vnd.openxmlformats-officedocument.drawing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kalus\Desktop\ODBORNÁ PRÍRUČKA_18.08.2021\"/>
    </mc:Choice>
  </mc:AlternateContent>
  <bookViews>
    <workbookView xWindow="38290" yWindow="-110" windowWidth="38620" windowHeight="21220"/>
  </bookViews>
  <sheets>
    <sheet name="Výpočet TOB - mesačná m." sheetId="4" r:id="rId1"/>
    <sheet name="Výpočet TOB - sezónna m." sheetId="5" r:id="rId2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94" i="4" l="1"/>
  <c r="G54" i="5"/>
  <c r="G55" i="5"/>
  <c r="C76" i="4"/>
  <c r="E92" i="4"/>
  <c r="E86" i="4"/>
  <c r="E78" i="4"/>
  <c r="E76" i="4"/>
  <c r="G47" i="4"/>
  <c r="H47" i="4"/>
  <c r="F60" i="5" l="1"/>
  <c r="G58" i="5" s="1"/>
  <c r="D6" i="5"/>
  <c r="F71" i="4"/>
  <c r="I74" i="4" s="1"/>
  <c r="F74" i="4" l="1"/>
  <c r="C74" i="4"/>
  <c r="G74" i="4"/>
  <c r="D74" i="4"/>
  <c r="H74" i="4"/>
  <c r="E74" i="4"/>
  <c r="J138" i="4"/>
  <c r="J132" i="4"/>
  <c r="M91" i="5"/>
  <c r="M90" i="5"/>
  <c r="M88" i="5"/>
  <c r="M87" i="5"/>
  <c r="M86" i="5"/>
  <c r="M85" i="5"/>
  <c r="N140" i="4"/>
  <c r="M140" i="4"/>
  <c r="M139" i="4"/>
  <c r="N139" i="4" s="1"/>
  <c r="M104" i="4"/>
  <c r="M103" i="4"/>
  <c r="M102" i="4"/>
  <c r="M101" i="4"/>
  <c r="M100" i="4"/>
  <c r="G117" i="4"/>
  <c r="D35" i="4"/>
  <c r="H43" i="4" s="1"/>
  <c r="F34" i="4"/>
  <c r="H34" i="4" s="1"/>
  <c r="F33" i="4"/>
  <c r="H33" i="4" s="1"/>
  <c r="F32" i="4"/>
  <c r="H32" i="4" s="1"/>
  <c r="F31" i="4"/>
  <c r="H31" i="4" s="1"/>
  <c r="F30" i="4"/>
  <c r="H30" i="4" s="1"/>
  <c r="F29" i="4"/>
  <c r="H29" i="4" s="1"/>
  <c r="F28" i="4"/>
  <c r="H28" i="4" s="1"/>
  <c r="F27" i="4"/>
  <c r="H27" i="4" s="1"/>
  <c r="F26" i="4"/>
  <c r="H26" i="4" s="1"/>
  <c r="F25" i="4"/>
  <c r="H25" i="4" s="1"/>
  <c r="F24" i="4"/>
  <c r="H24" i="4" s="1"/>
  <c r="F23" i="4"/>
  <c r="H23" i="4" s="1"/>
  <c r="F22" i="4"/>
  <c r="H22" i="4" s="1"/>
  <c r="F21" i="4"/>
  <c r="H21" i="4" s="1"/>
  <c r="F20" i="4"/>
  <c r="H20" i="4" s="1"/>
  <c r="F19" i="4"/>
  <c r="H19" i="4" s="1"/>
  <c r="F18" i="4"/>
  <c r="H18" i="4" s="1"/>
  <c r="F17" i="4"/>
  <c r="H17" i="4" s="1"/>
  <c r="F16" i="4"/>
  <c r="H16" i="4" s="1"/>
  <c r="F14" i="4"/>
  <c r="H14" i="4" s="1"/>
  <c r="F12" i="4"/>
  <c r="H12" i="4" s="1"/>
  <c r="F10" i="4"/>
  <c r="H10" i="4" s="1"/>
  <c r="F9" i="4"/>
  <c r="H9" i="4" s="1"/>
  <c r="D6" i="4"/>
  <c r="M135" i="4"/>
  <c r="M136" i="4"/>
  <c r="M137" i="4"/>
  <c r="M134" i="4"/>
  <c r="N134" i="4" s="1"/>
  <c r="F34" i="5"/>
  <c r="H34" i="5" s="1"/>
  <c r="F33" i="5"/>
  <c r="H33" i="5" s="1"/>
  <c r="F32" i="5"/>
  <c r="H32" i="5" s="1"/>
  <c r="F31" i="5"/>
  <c r="H31" i="5" s="1"/>
  <c r="F30" i="5"/>
  <c r="H30" i="5" s="1"/>
  <c r="F29" i="5"/>
  <c r="H29" i="5" s="1"/>
  <c r="F28" i="5"/>
  <c r="H28" i="5" s="1"/>
  <c r="F27" i="5"/>
  <c r="H27" i="5" s="1"/>
  <c r="F26" i="5"/>
  <c r="H26" i="5" s="1"/>
  <c r="F25" i="5"/>
  <c r="H25" i="5" s="1"/>
  <c r="F24" i="5"/>
  <c r="H24" i="5" s="1"/>
  <c r="F23" i="5"/>
  <c r="H23" i="5" s="1"/>
  <c r="F22" i="5"/>
  <c r="H22" i="5" s="1"/>
  <c r="F21" i="5"/>
  <c r="H21" i="5" s="1"/>
  <c r="F20" i="5"/>
  <c r="H20" i="5" s="1"/>
  <c r="F19" i="5"/>
  <c r="H19" i="5" s="1"/>
  <c r="F18" i="5"/>
  <c r="H18" i="5" s="1"/>
  <c r="F17" i="5"/>
  <c r="H17" i="5" s="1"/>
  <c r="F16" i="5"/>
  <c r="H16" i="5" s="1"/>
  <c r="F14" i="5"/>
  <c r="H14" i="5" s="1"/>
  <c r="F12" i="5"/>
  <c r="H12" i="5" s="1"/>
  <c r="F10" i="5"/>
  <c r="H10" i="5" s="1"/>
  <c r="F9" i="5"/>
  <c r="H9" i="5" s="1"/>
  <c r="I92" i="4"/>
  <c r="H92" i="4"/>
  <c r="G92" i="4"/>
  <c r="F92" i="4"/>
  <c r="D92" i="4"/>
  <c r="C92" i="4"/>
  <c r="I84" i="4"/>
  <c r="H84" i="4"/>
  <c r="G84" i="4"/>
  <c r="F84" i="4"/>
  <c r="D84" i="4"/>
  <c r="C84" i="4"/>
  <c r="I82" i="4"/>
  <c r="H82" i="4"/>
  <c r="G82" i="4"/>
  <c r="F82" i="4"/>
  <c r="E82" i="4"/>
  <c r="D82" i="4"/>
  <c r="C82" i="4"/>
  <c r="I80" i="4"/>
  <c r="H80" i="4"/>
  <c r="G80" i="4"/>
  <c r="F80" i="4"/>
  <c r="D80" i="4"/>
  <c r="C80" i="4"/>
  <c r="I78" i="4"/>
  <c r="H78" i="4"/>
  <c r="G78" i="4"/>
  <c r="F78" i="4"/>
  <c r="D78" i="4"/>
  <c r="C78" i="4"/>
  <c r="I76" i="4"/>
  <c r="H76" i="4"/>
  <c r="G76" i="4"/>
  <c r="F76" i="4"/>
  <c r="D76" i="4"/>
  <c r="I90" i="4"/>
  <c r="H90" i="4"/>
  <c r="G90" i="4"/>
  <c r="F90" i="4"/>
  <c r="E90" i="4"/>
  <c r="D90" i="4"/>
  <c r="C90" i="4"/>
  <c r="I88" i="4"/>
  <c r="H88" i="4"/>
  <c r="G88" i="4"/>
  <c r="F88" i="4"/>
  <c r="E88" i="4"/>
  <c r="D88" i="4"/>
  <c r="C88" i="4"/>
  <c r="I86" i="4"/>
  <c r="H86" i="4"/>
  <c r="G86" i="4"/>
  <c r="F86" i="4"/>
  <c r="D86" i="4"/>
  <c r="C86" i="4"/>
  <c r="E84" i="4"/>
  <c r="E80" i="4"/>
  <c r="J74" i="4" l="1"/>
  <c r="H35" i="4"/>
  <c r="H44" i="4" s="1"/>
  <c r="H49" i="4" s="1"/>
  <c r="N104" i="4"/>
  <c r="N103" i="4"/>
  <c r="N102" i="4"/>
  <c r="I98" i="4" s="1"/>
  <c r="N101" i="4"/>
  <c r="N100" i="4"/>
  <c r="G68" i="4" l="1"/>
  <c r="C68" i="4"/>
  <c r="D68" i="4"/>
  <c r="F68" i="4"/>
  <c r="I68" i="4"/>
  <c r="E68" i="4"/>
  <c r="H68" i="4"/>
  <c r="I33" i="4"/>
  <c r="I26" i="4"/>
  <c r="I22" i="4"/>
  <c r="I25" i="4"/>
  <c r="I10" i="4"/>
  <c r="I29" i="4"/>
  <c r="I12" i="4"/>
  <c r="I17" i="4"/>
  <c r="I9" i="4"/>
  <c r="I11" i="4"/>
  <c r="I13" i="4"/>
  <c r="I15" i="4"/>
  <c r="I34" i="4"/>
  <c r="I18" i="4"/>
  <c r="I23" i="4"/>
  <c r="I21" i="4"/>
  <c r="I19" i="4"/>
  <c r="I30" i="4"/>
  <c r="I31" i="4"/>
  <c r="I14" i="4"/>
  <c r="I20" i="4"/>
  <c r="I32" i="4"/>
  <c r="I16" i="4"/>
  <c r="I24" i="4"/>
  <c r="I28" i="4"/>
  <c r="I27" i="4"/>
  <c r="F98" i="4"/>
  <c r="C98" i="4"/>
  <c r="G98" i="4"/>
  <c r="D98" i="4"/>
  <c r="H98" i="4"/>
  <c r="E98" i="4"/>
  <c r="F93" i="4"/>
  <c r="C93" i="4"/>
  <c r="I35" i="4" l="1"/>
  <c r="J68" i="4"/>
  <c r="H45" i="4"/>
  <c r="G49" i="4"/>
  <c r="D93" i="4"/>
  <c r="D94" i="4" s="1"/>
  <c r="H93" i="4"/>
  <c r="H94" i="4" s="1"/>
  <c r="F94" i="4"/>
  <c r="C94" i="4"/>
  <c r="G93" i="4"/>
  <c r="G94" i="4" s="1"/>
  <c r="E93" i="4"/>
  <c r="E94" i="4" s="1"/>
  <c r="I93" i="4"/>
  <c r="I94" i="4" s="1"/>
  <c r="D56" i="5"/>
  <c r="G56" i="5" s="1"/>
  <c r="F55" i="5"/>
  <c r="D54" i="5"/>
  <c r="D53" i="5"/>
  <c r="G53" i="5" s="1"/>
  <c r="D52" i="5"/>
  <c r="G52" i="5" s="1"/>
  <c r="G51" i="5"/>
  <c r="G47" i="5"/>
  <c r="D35" i="5"/>
  <c r="G68" i="5" l="1"/>
  <c r="N90" i="5" s="1"/>
  <c r="G80" i="5" s="1"/>
  <c r="H43" i="5"/>
  <c r="H129" i="4"/>
  <c r="G129" i="4"/>
  <c r="F67" i="4"/>
  <c r="I67" i="4"/>
  <c r="E67" i="4"/>
  <c r="G67" i="4"/>
  <c r="H67" i="4"/>
  <c r="D67" i="4"/>
  <c r="C67" i="4"/>
  <c r="J83" i="5"/>
  <c r="N86" i="5"/>
  <c r="I73" i="5" s="1"/>
  <c r="N91" i="5"/>
  <c r="N88" i="5"/>
  <c r="I75" i="5" s="1"/>
  <c r="N85" i="5"/>
  <c r="H73" i="5" s="1"/>
  <c r="J93" i="4"/>
  <c r="G57" i="5"/>
  <c r="H35" i="5"/>
  <c r="H44" i="5" s="1"/>
  <c r="G61" i="5" l="1"/>
  <c r="K93" i="4"/>
  <c r="N87" i="5"/>
  <c r="H75" i="5" s="1"/>
  <c r="J67" i="4"/>
  <c r="H122" i="4"/>
  <c r="N136" i="4"/>
  <c r="H124" i="4" s="1"/>
  <c r="N135" i="4"/>
  <c r="I122" i="4" s="1"/>
  <c r="N137" i="4"/>
  <c r="I124" i="4" s="1"/>
  <c r="H45" i="5"/>
  <c r="J89" i="5" s="1"/>
  <c r="I31" i="5"/>
  <c r="I15" i="5"/>
  <c r="I13" i="5"/>
  <c r="I27" i="5"/>
  <c r="I11" i="5"/>
  <c r="I12" i="5"/>
  <c r="I30" i="5"/>
  <c r="I25" i="5"/>
  <c r="I14" i="5"/>
  <c r="I16" i="5"/>
  <c r="I32" i="5"/>
  <c r="I26" i="5"/>
  <c r="I21" i="5"/>
  <c r="I9" i="5"/>
  <c r="I18" i="5"/>
  <c r="I34" i="5"/>
  <c r="I29" i="5"/>
  <c r="I19" i="5"/>
  <c r="I20" i="5"/>
  <c r="I10" i="5"/>
  <c r="I22" i="5"/>
  <c r="I17" i="5"/>
  <c r="I33" i="5"/>
  <c r="I23" i="5"/>
  <c r="I24" i="5"/>
  <c r="I28" i="5"/>
  <c r="G49" i="5" l="1"/>
  <c r="G62" i="5" s="1"/>
  <c r="I35" i="5"/>
  <c r="G99" i="4"/>
  <c r="G102" i="4" s="1"/>
  <c r="E97" i="4" l="1"/>
  <c r="F99" i="4"/>
  <c r="F102" i="4" s="1"/>
  <c r="E99" i="4"/>
  <c r="E102" i="4" s="1"/>
  <c r="I99" i="4"/>
  <c r="I102" i="4" s="1"/>
  <c r="D99" i="4"/>
  <c r="D102" i="4" s="1"/>
  <c r="G97" i="4"/>
  <c r="G103" i="4" s="1"/>
  <c r="I97" i="4"/>
  <c r="C99" i="4"/>
  <c r="C102" i="4" s="1"/>
  <c r="H99" i="4"/>
  <c r="H102" i="4" s="1"/>
  <c r="D97" i="4"/>
  <c r="F97" i="4"/>
  <c r="G64" i="5"/>
  <c r="G77" i="5" s="1"/>
  <c r="G66" i="5"/>
  <c r="G79" i="5" s="1"/>
  <c r="H97" i="4"/>
  <c r="C97" i="4"/>
  <c r="G107" i="4" l="1"/>
  <c r="G105" i="4"/>
  <c r="G78" i="5"/>
  <c r="F103" i="4"/>
  <c r="D103" i="4"/>
  <c r="E103" i="4"/>
  <c r="I103" i="4"/>
  <c r="H103" i="4"/>
  <c r="C103" i="4"/>
  <c r="H107" i="4" l="1"/>
  <c r="H105" i="4"/>
  <c r="I107" i="4"/>
  <c r="I105" i="4"/>
  <c r="E107" i="4"/>
  <c r="E105" i="4"/>
  <c r="F107" i="4"/>
  <c r="F105" i="4"/>
  <c r="C107" i="4"/>
  <c r="C105" i="4"/>
  <c r="D107" i="4"/>
  <c r="D105" i="4"/>
  <c r="C106" i="4" l="1"/>
  <c r="C108" i="4"/>
  <c r="G109" i="4"/>
  <c r="G113" i="4"/>
  <c r="G128" i="4" s="1"/>
  <c r="G111" i="4" l="1"/>
  <c r="G115" i="4"/>
  <c r="H128" i="4" s="1"/>
  <c r="G127" i="4"/>
  <c r="G126" i="4"/>
  <c r="H127" i="4" l="1"/>
  <c r="H126" i="4"/>
</calcChain>
</file>

<file path=xl/sharedStrings.xml><?xml version="1.0" encoding="utf-8"?>
<sst xmlns="http://schemas.openxmlformats.org/spreadsheetml/2006/main" count="421" uniqueCount="236">
  <si>
    <t>Formulár</t>
  </si>
  <si>
    <t>Konštrukcia</t>
  </si>
  <si>
    <t>Súčty</t>
  </si>
  <si>
    <t>Juh</t>
  </si>
  <si>
    <t>Sever</t>
  </si>
  <si>
    <t>Vyhovuje ?</t>
  </si>
  <si>
    <t>Tabuľka č.1 Cieľové hodnoty mernej tepelnej straty na vykurovanie QH,nd,N podľa STN 73 0540-2/2013 podľa faktoru tvaru budovy</t>
  </si>
  <si>
    <t>Tabuľka č.2 Cieľové kritérium minimálnej požiadavky na energetickú hospodárnosť budov podľa STN 73 0540-2/2013 podľa kategórie budovy</t>
  </si>
  <si>
    <t>1. Budova</t>
  </si>
  <si>
    <r>
      <rPr>
        <b/>
        <sz val="8"/>
        <color theme="1"/>
        <rFont val="Arial CE"/>
        <family val="2"/>
        <charset val="238"/>
      </rPr>
      <t>Obostavaný objem</t>
    </r>
    <r>
      <rPr>
        <sz val="8"/>
        <color theme="1"/>
        <rFont val="Arial CE"/>
        <family val="2"/>
        <charset val="238"/>
      </rPr>
      <t xml:space="preserve"> (m³)</t>
    </r>
  </si>
  <si>
    <r>
      <rPr>
        <b/>
        <sz val="8"/>
        <color theme="1"/>
        <rFont val="Arial CE"/>
        <family val="2"/>
        <charset val="238"/>
      </rPr>
      <t>Merná plocha</t>
    </r>
    <r>
      <rPr>
        <sz val="8"/>
        <color theme="1"/>
        <rFont val="Arial CE"/>
        <family val="2"/>
        <charset val="238"/>
      </rPr>
      <t xml:space="preserve"> (m²)</t>
    </r>
  </si>
  <si>
    <r>
      <t>V</t>
    </r>
    <r>
      <rPr>
        <i/>
        <vertAlign val="subscript"/>
        <sz val="8"/>
        <color theme="1"/>
        <rFont val="Arial CE"/>
        <family val="2"/>
        <charset val="238"/>
      </rPr>
      <t>b</t>
    </r>
    <r>
      <rPr>
        <i/>
        <sz val="8"/>
        <color theme="1"/>
        <rFont val="Arial CE"/>
        <family val="2"/>
        <charset val="238"/>
      </rPr>
      <t>=</t>
    </r>
  </si>
  <si>
    <r>
      <t>A</t>
    </r>
    <r>
      <rPr>
        <i/>
        <vertAlign val="subscript"/>
        <sz val="8"/>
        <color theme="1"/>
        <rFont val="Arial CE"/>
        <family val="2"/>
        <charset val="238"/>
      </rPr>
      <t>b</t>
    </r>
    <r>
      <rPr>
        <i/>
        <sz val="8"/>
        <color theme="1"/>
        <rFont val="Arial CE"/>
        <family val="2"/>
        <charset val="238"/>
      </rPr>
      <t>=</t>
    </r>
  </si>
  <si>
    <t>Budova</t>
  </si>
  <si>
    <t>nová</t>
  </si>
  <si>
    <r>
      <rPr>
        <b/>
        <sz val="8"/>
        <color theme="1"/>
        <rFont val="Arial CE"/>
        <family val="2"/>
        <charset val="238"/>
      </rPr>
      <t>Priemerná konštrukčná výška vykurovaných podlaží</t>
    </r>
    <r>
      <rPr>
        <sz val="8"/>
        <color theme="1"/>
        <rFont val="Arial CE"/>
        <family val="2"/>
        <charset val="238"/>
      </rPr>
      <t xml:space="preserve"> (m)</t>
    </r>
  </si>
  <si>
    <t>obnovená</t>
  </si>
  <si>
    <r>
      <t>h</t>
    </r>
    <r>
      <rPr>
        <i/>
        <vertAlign val="subscript"/>
        <sz val="8"/>
        <color theme="1"/>
        <rFont val="Arial CE"/>
        <family val="2"/>
        <charset val="238"/>
      </rPr>
      <t>k,pr</t>
    </r>
    <r>
      <rPr>
        <i/>
        <sz val="8"/>
        <color theme="1"/>
        <rFont val="Arial CE"/>
        <family val="2"/>
        <charset val="238"/>
      </rPr>
      <t>=</t>
    </r>
  </si>
  <si>
    <r>
      <t xml:space="preserve">2. Merná tepelná strata prechodom tepla </t>
    </r>
    <r>
      <rPr>
        <i/>
        <sz val="8"/>
        <color theme="1"/>
        <rFont val="Arial CE"/>
        <family val="2"/>
        <charset val="238"/>
      </rPr>
      <t>H</t>
    </r>
    <r>
      <rPr>
        <i/>
        <vertAlign val="subscript"/>
        <sz val="8"/>
        <color theme="1"/>
        <rFont val="Arial CE"/>
        <family val="2"/>
        <charset val="238"/>
      </rPr>
      <t>T</t>
    </r>
    <r>
      <rPr>
        <i/>
        <sz val="8"/>
        <color theme="1"/>
        <rFont val="Arial CE"/>
        <family val="2"/>
        <charset val="238"/>
      </rPr>
      <t xml:space="preserve"> (W/K)</t>
    </r>
  </si>
  <si>
    <r>
      <rPr>
        <b/>
        <sz val="7"/>
        <color theme="1"/>
        <rFont val="Arial CE"/>
        <family val="2"/>
        <charset val="238"/>
      </rPr>
      <t>Plocha A</t>
    </r>
    <r>
      <rPr>
        <b/>
        <vertAlign val="subscript"/>
        <sz val="7"/>
        <color theme="1"/>
        <rFont val="Arial CE"/>
        <family val="2"/>
        <charset val="238"/>
      </rPr>
      <t>i</t>
    </r>
    <r>
      <rPr>
        <sz val="7"/>
        <color theme="1"/>
        <rFont val="Arial CE"/>
        <family val="2"/>
        <charset val="238"/>
      </rPr>
      <t xml:space="preserve"> (m²)</t>
    </r>
  </si>
  <si>
    <r>
      <rPr>
        <b/>
        <sz val="7"/>
        <color theme="1"/>
        <rFont val="Arial CE"/>
        <family val="2"/>
        <charset val="238"/>
      </rPr>
      <t>U</t>
    </r>
    <r>
      <rPr>
        <b/>
        <vertAlign val="subscript"/>
        <sz val="7"/>
        <color theme="1"/>
        <rFont val="Arial CE"/>
        <family val="2"/>
        <charset val="238"/>
      </rPr>
      <t>i</t>
    </r>
    <r>
      <rPr>
        <sz val="7"/>
        <color theme="1"/>
        <rFont val="Arial CE"/>
        <family val="2"/>
        <charset val="238"/>
      </rPr>
      <t xml:space="preserve"> (W/(m².K))</t>
    </r>
  </si>
  <si>
    <r>
      <rPr>
        <b/>
        <sz val="7"/>
        <color theme="1"/>
        <rFont val="Arial CE"/>
        <family val="2"/>
        <charset val="238"/>
      </rPr>
      <t>U</t>
    </r>
    <r>
      <rPr>
        <b/>
        <vertAlign val="subscript"/>
        <sz val="7"/>
        <color theme="1"/>
        <rFont val="Arial CE"/>
        <family val="2"/>
        <charset val="238"/>
      </rPr>
      <t>i</t>
    </r>
    <r>
      <rPr>
        <b/>
        <sz val="7"/>
        <color theme="1"/>
        <rFont val="Arial CE"/>
        <family val="2"/>
        <charset val="238"/>
      </rPr>
      <t xml:space="preserve"> . A</t>
    </r>
    <r>
      <rPr>
        <b/>
        <vertAlign val="subscript"/>
        <sz val="7"/>
        <color theme="1"/>
        <rFont val="Arial CE"/>
        <family val="2"/>
        <charset val="238"/>
      </rPr>
      <t>i</t>
    </r>
    <r>
      <rPr>
        <sz val="7"/>
        <color theme="1"/>
        <rFont val="Arial CE"/>
        <family val="2"/>
        <charset val="238"/>
      </rPr>
      <t xml:space="preserve"> (W/K)</t>
    </r>
  </si>
  <si>
    <r>
      <rPr>
        <b/>
        <sz val="7"/>
        <color theme="1"/>
        <rFont val="Arial CE"/>
        <family val="2"/>
        <charset val="238"/>
      </rPr>
      <t>Faktor b</t>
    </r>
    <r>
      <rPr>
        <b/>
        <vertAlign val="subscript"/>
        <sz val="7"/>
        <color theme="1"/>
        <rFont val="Arial CE"/>
        <family val="2"/>
        <charset val="238"/>
      </rPr>
      <t>x</t>
    </r>
    <r>
      <rPr>
        <sz val="7"/>
        <color theme="1"/>
        <rFont val="Arial CE"/>
        <family val="2"/>
        <charset val="238"/>
      </rPr>
      <t xml:space="preserve"> (-)</t>
    </r>
  </si>
  <si>
    <r>
      <rPr>
        <b/>
        <sz val="7"/>
        <color theme="1"/>
        <rFont val="Arial CE"/>
        <family val="2"/>
        <charset val="238"/>
      </rPr>
      <t>b</t>
    </r>
    <r>
      <rPr>
        <b/>
        <vertAlign val="subscript"/>
        <sz val="7"/>
        <color theme="1"/>
        <rFont val="Arial CE"/>
        <family val="2"/>
        <charset val="238"/>
      </rPr>
      <t>x</t>
    </r>
    <r>
      <rPr>
        <b/>
        <sz val="7"/>
        <color theme="1"/>
        <rFont val="Arial CE"/>
        <family val="2"/>
        <charset val="238"/>
      </rPr>
      <t>.U</t>
    </r>
    <r>
      <rPr>
        <b/>
        <vertAlign val="subscript"/>
        <sz val="7"/>
        <color theme="1"/>
        <rFont val="Arial CE"/>
        <family val="2"/>
        <charset val="238"/>
      </rPr>
      <t>i</t>
    </r>
    <r>
      <rPr>
        <b/>
        <sz val="7"/>
        <color theme="1"/>
        <rFont val="Arial CE"/>
        <family val="2"/>
        <charset val="238"/>
      </rPr>
      <t>.A</t>
    </r>
    <r>
      <rPr>
        <b/>
        <vertAlign val="subscript"/>
        <sz val="7"/>
        <color theme="1"/>
        <rFont val="Arial CE"/>
        <family val="2"/>
        <charset val="238"/>
      </rPr>
      <t>i</t>
    </r>
    <r>
      <rPr>
        <sz val="7"/>
        <color theme="1"/>
        <rFont val="Arial CE"/>
        <family val="2"/>
        <charset val="238"/>
      </rPr>
      <t xml:space="preserve"> (W/K)</t>
    </r>
  </si>
  <si>
    <t>∑Ai =</t>
  </si>
  <si>
    <r>
      <t xml:space="preserve"> ∑b</t>
    </r>
    <r>
      <rPr>
        <b/>
        <vertAlign val="subscript"/>
        <sz val="8"/>
        <color theme="1"/>
        <rFont val="Arial Narrow"/>
        <family val="2"/>
        <charset val="238"/>
      </rPr>
      <t>x</t>
    </r>
    <r>
      <rPr>
        <b/>
        <sz val="8"/>
        <color theme="1"/>
        <rFont val="Arial Narrow"/>
        <family val="2"/>
        <charset val="238"/>
      </rPr>
      <t xml:space="preserve"> . U</t>
    </r>
    <r>
      <rPr>
        <b/>
        <vertAlign val="subscript"/>
        <sz val="8"/>
        <color theme="1"/>
        <rFont val="Arial Narrow"/>
        <family val="2"/>
        <charset val="238"/>
      </rPr>
      <t>i</t>
    </r>
    <r>
      <rPr>
        <b/>
        <sz val="8"/>
        <color theme="1"/>
        <rFont val="Arial Narrow"/>
        <family val="2"/>
        <charset val="238"/>
      </rPr>
      <t xml:space="preserve"> . A</t>
    </r>
    <r>
      <rPr>
        <b/>
        <vertAlign val="subscript"/>
        <sz val="8"/>
        <color theme="1"/>
        <rFont val="Arial Narrow"/>
        <family val="2"/>
        <charset val="238"/>
      </rPr>
      <t>i</t>
    </r>
    <r>
      <rPr>
        <b/>
        <sz val="8"/>
        <color theme="1"/>
        <rFont val="Arial Narrow"/>
        <family val="2"/>
        <charset val="238"/>
      </rPr>
      <t xml:space="preserve"> =</t>
    </r>
  </si>
  <si>
    <t>Exaktne:</t>
  </si>
  <si>
    <t>ΔU =</t>
  </si>
  <si>
    <t>Paušálne:</t>
  </si>
  <si>
    <r>
      <t xml:space="preserve">Vplyv tepelných mostov </t>
    </r>
    <r>
      <rPr>
        <i/>
        <sz val="8"/>
        <color theme="1"/>
        <rFont val="Arial CE"/>
        <family val="2"/>
        <charset val="238"/>
      </rPr>
      <t>ΔH</t>
    </r>
    <r>
      <rPr>
        <i/>
        <vertAlign val="subscript"/>
        <sz val="8"/>
        <color theme="1"/>
        <rFont val="Arial CE"/>
        <family val="2"/>
        <charset val="238"/>
      </rPr>
      <t>TM</t>
    </r>
    <r>
      <rPr>
        <sz val="8"/>
        <color theme="1"/>
        <rFont val="Arial CE"/>
        <family val="2"/>
        <charset val="238"/>
      </rPr>
      <t xml:space="preserve"> </t>
    </r>
    <r>
      <rPr>
        <i/>
        <sz val="8"/>
        <color theme="1"/>
        <rFont val="Arial CE"/>
        <family val="2"/>
        <charset val="238"/>
      </rPr>
      <t>(W/K)</t>
    </r>
  </si>
  <si>
    <r>
      <t>ΔH</t>
    </r>
    <r>
      <rPr>
        <i/>
        <vertAlign val="subscript"/>
        <sz val="8"/>
        <color theme="1"/>
        <rFont val="Arial CE"/>
        <family val="2"/>
        <charset val="238"/>
      </rPr>
      <t>TM</t>
    </r>
    <r>
      <rPr>
        <i/>
        <sz val="8"/>
        <color theme="1"/>
        <rFont val="Arial CE"/>
        <family val="2"/>
        <charset val="238"/>
      </rPr>
      <t xml:space="preserve"> = ΔU . ∑A</t>
    </r>
    <r>
      <rPr>
        <i/>
        <vertAlign val="subscript"/>
        <sz val="8"/>
        <color theme="1"/>
        <rFont val="Arial CE"/>
        <family val="2"/>
        <charset val="238"/>
      </rPr>
      <t>i</t>
    </r>
    <r>
      <rPr>
        <i/>
        <sz val="8"/>
        <color theme="1"/>
        <rFont val="Arial CE"/>
        <family val="2"/>
        <charset val="238"/>
      </rPr>
      <t xml:space="preserve"> =</t>
    </r>
  </si>
  <si>
    <r>
      <t xml:space="preserve">Merná tepelná strata </t>
    </r>
    <r>
      <rPr>
        <i/>
        <sz val="8"/>
        <color theme="1"/>
        <rFont val="Arial CE"/>
        <family val="2"/>
        <charset val="238"/>
      </rPr>
      <t>H</t>
    </r>
    <r>
      <rPr>
        <i/>
        <vertAlign val="subscript"/>
        <sz val="8"/>
        <color theme="1"/>
        <rFont val="Arial CE"/>
        <family val="2"/>
        <charset val="238"/>
      </rPr>
      <t>T</t>
    </r>
    <r>
      <rPr>
        <i/>
        <sz val="8"/>
        <color theme="1"/>
        <rFont val="Arial CE"/>
        <family val="2"/>
        <charset val="238"/>
      </rPr>
      <t xml:space="preserve"> (W/K)</t>
    </r>
  </si>
  <si>
    <r>
      <t>H</t>
    </r>
    <r>
      <rPr>
        <i/>
        <vertAlign val="subscript"/>
        <sz val="8"/>
        <color theme="1"/>
        <rFont val="Arial CE"/>
        <family val="2"/>
        <charset val="238"/>
      </rPr>
      <t>T</t>
    </r>
    <r>
      <rPr>
        <i/>
        <sz val="8"/>
        <color theme="1"/>
        <rFont val="Arial CE"/>
        <family val="2"/>
        <charset val="238"/>
      </rPr>
      <t xml:space="preserve"> = </t>
    </r>
    <r>
      <rPr>
        <sz val="8"/>
        <color theme="1"/>
        <rFont val="Arial CE"/>
        <family val="2"/>
        <charset val="238"/>
      </rPr>
      <t>∑</t>
    </r>
    <r>
      <rPr>
        <i/>
        <sz val="8"/>
        <color theme="1"/>
        <rFont val="Arial CE"/>
        <family val="2"/>
        <charset val="238"/>
      </rPr>
      <t>b</t>
    </r>
    <r>
      <rPr>
        <i/>
        <vertAlign val="subscript"/>
        <sz val="8"/>
        <color theme="1"/>
        <rFont val="Arial CE"/>
        <family val="2"/>
        <charset val="238"/>
      </rPr>
      <t>x</t>
    </r>
    <r>
      <rPr>
        <i/>
        <sz val="8"/>
        <color theme="1"/>
        <rFont val="Arial CE"/>
        <family val="2"/>
        <charset val="238"/>
      </rPr>
      <t xml:space="preserve"> .U</t>
    </r>
    <r>
      <rPr>
        <i/>
        <vertAlign val="subscript"/>
        <sz val="8"/>
        <color theme="1"/>
        <rFont val="Arial CE"/>
        <family val="2"/>
        <charset val="238"/>
      </rPr>
      <t>i</t>
    </r>
    <r>
      <rPr>
        <i/>
        <sz val="8"/>
        <color theme="1"/>
        <rFont val="Arial CE"/>
        <family val="2"/>
        <charset val="238"/>
      </rPr>
      <t xml:space="preserve"> . A</t>
    </r>
    <r>
      <rPr>
        <i/>
        <vertAlign val="subscript"/>
        <sz val="8"/>
        <color theme="1"/>
        <rFont val="Arial CE"/>
        <family val="2"/>
        <charset val="238"/>
      </rPr>
      <t>i</t>
    </r>
    <r>
      <rPr>
        <i/>
        <sz val="8"/>
        <color theme="1"/>
        <rFont val="Arial CE"/>
        <family val="2"/>
        <charset val="238"/>
      </rPr>
      <t xml:space="preserve"> + </t>
    </r>
    <r>
      <rPr>
        <sz val="8"/>
        <color theme="1"/>
        <rFont val="Arial CE"/>
        <family val="2"/>
        <charset val="238"/>
      </rPr>
      <t>Δ</t>
    </r>
    <r>
      <rPr>
        <i/>
        <sz val="8"/>
        <color theme="1"/>
        <rFont val="Arial CE"/>
        <family val="2"/>
        <charset val="238"/>
      </rPr>
      <t xml:space="preserve">U . </t>
    </r>
    <r>
      <rPr>
        <sz val="8"/>
        <color theme="1"/>
        <rFont val="Arial CE"/>
        <family val="2"/>
        <charset val="238"/>
      </rPr>
      <t>∑</t>
    </r>
    <r>
      <rPr>
        <i/>
        <sz val="8"/>
        <color theme="1"/>
        <rFont val="Arial CE"/>
        <family val="2"/>
        <charset val="238"/>
      </rPr>
      <t>A</t>
    </r>
    <r>
      <rPr>
        <i/>
        <vertAlign val="subscript"/>
        <sz val="8"/>
        <color theme="1"/>
        <rFont val="Arial CE"/>
        <family val="2"/>
        <charset val="238"/>
      </rPr>
      <t>i</t>
    </r>
    <r>
      <rPr>
        <i/>
        <sz val="8"/>
        <color theme="1"/>
        <rFont val="Arial CE"/>
        <family val="2"/>
        <charset val="238"/>
      </rPr>
      <t>=</t>
    </r>
  </si>
  <si>
    <t>Priemerný súčiniteľ prechodu tepla (W/(m².K))</t>
  </si>
  <si>
    <r>
      <t>U</t>
    </r>
    <r>
      <rPr>
        <i/>
        <vertAlign val="subscript"/>
        <sz val="8"/>
        <color theme="1"/>
        <rFont val="Arial CE"/>
        <family val="2"/>
        <charset val="238"/>
      </rPr>
      <t>m</t>
    </r>
    <r>
      <rPr>
        <i/>
        <sz val="8"/>
        <color theme="1"/>
        <rFont val="Arial CE"/>
        <family val="2"/>
        <charset val="238"/>
      </rPr>
      <t xml:space="preserve"> = H</t>
    </r>
    <r>
      <rPr>
        <i/>
        <vertAlign val="subscript"/>
        <sz val="8"/>
        <color theme="1"/>
        <rFont val="Arial CE"/>
        <family val="2"/>
        <charset val="238"/>
      </rPr>
      <t>T</t>
    </r>
    <r>
      <rPr>
        <i/>
        <sz val="8"/>
        <color theme="1"/>
        <rFont val="Arial CE"/>
        <family val="2"/>
        <charset val="238"/>
      </rPr>
      <t>/</t>
    </r>
    <r>
      <rPr>
        <sz val="8"/>
        <color theme="1"/>
        <rFont val="Arial CE"/>
        <family val="2"/>
        <charset val="238"/>
      </rPr>
      <t>∑</t>
    </r>
    <r>
      <rPr>
        <i/>
        <sz val="8"/>
        <color theme="1"/>
        <rFont val="Arial CE"/>
        <family val="2"/>
        <charset val="238"/>
      </rPr>
      <t>A</t>
    </r>
    <r>
      <rPr>
        <i/>
        <vertAlign val="subscript"/>
        <sz val="8"/>
        <color theme="1"/>
        <rFont val="Arial CE"/>
        <family val="2"/>
        <charset val="238"/>
      </rPr>
      <t>i</t>
    </r>
    <r>
      <rPr>
        <i/>
        <sz val="8"/>
        <color theme="1"/>
        <rFont val="Arial CE"/>
        <family val="2"/>
        <charset val="238"/>
      </rPr>
      <t>=</t>
    </r>
  </si>
  <si>
    <r>
      <t xml:space="preserve">4. Merná tepelná strata vetraním </t>
    </r>
    <r>
      <rPr>
        <i/>
        <sz val="8"/>
        <color theme="1"/>
        <rFont val="Arial CE"/>
        <family val="2"/>
        <charset val="238"/>
      </rPr>
      <t>H</t>
    </r>
    <r>
      <rPr>
        <i/>
        <vertAlign val="subscript"/>
        <sz val="8"/>
        <color theme="1"/>
        <rFont val="Arial CE"/>
        <family val="2"/>
        <charset val="238"/>
      </rPr>
      <t>V</t>
    </r>
    <r>
      <rPr>
        <i/>
        <sz val="8"/>
        <color theme="1"/>
        <rFont val="Arial CE"/>
        <family val="2"/>
        <charset val="238"/>
      </rPr>
      <t xml:space="preserve"> (W/K)</t>
    </r>
  </si>
  <si>
    <t>Intenzita výmeny vzduchu (1/h)</t>
  </si>
  <si>
    <r>
      <t>H</t>
    </r>
    <r>
      <rPr>
        <b/>
        <i/>
        <vertAlign val="subscript"/>
        <sz val="8"/>
        <color theme="1"/>
        <rFont val="Arial CE"/>
        <family val="2"/>
        <charset val="238"/>
      </rPr>
      <t>v</t>
    </r>
    <r>
      <rPr>
        <b/>
        <i/>
        <sz val="8"/>
        <color theme="1"/>
        <rFont val="Arial CE"/>
        <family val="2"/>
        <charset val="238"/>
      </rPr>
      <t xml:space="preserve"> =</t>
    </r>
  </si>
  <si>
    <t>n =</t>
  </si>
  <si>
    <r>
      <t xml:space="preserve">5. Merná tepelná strata </t>
    </r>
    <r>
      <rPr>
        <i/>
        <sz val="8"/>
        <color theme="1"/>
        <rFont val="Arial CE"/>
        <family val="2"/>
        <charset val="238"/>
      </rPr>
      <t>H = H</t>
    </r>
    <r>
      <rPr>
        <i/>
        <vertAlign val="subscript"/>
        <sz val="8"/>
        <color theme="1"/>
        <rFont val="Arial CE"/>
        <family val="2"/>
        <charset val="238"/>
      </rPr>
      <t>T</t>
    </r>
    <r>
      <rPr>
        <i/>
        <sz val="8"/>
        <color theme="1"/>
        <rFont val="Arial CE"/>
        <family val="2"/>
        <charset val="238"/>
      </rPr>
      <t xml:space="preserve"> + H</t>
    </r>
    <r>
      <rPr>
        <i/>
        <vertAlign val="subscript"/>
        <sz val="8"/>
        <color theme="1"/>
        <rFont val="Arial CE"/>
        <family val="2"/>
        <charset val="238"/>
      </rPr>
      <t>V</t>
    </r>
    <r>
      <rPr>
        <i/>
        <sz val="8"/>
        <color theme="1"/>
        <rFont val="Arial CE"/>
        <family val="2"/>
        <charset val="238"/>
      </rPr>
      <t xml:space="preserve"> (W/K)</t>
    </r>
  </si>
  <si>
    <t>H =</t>
  </si>
  <si>
    <r>
      <rPr>
        <b/>
        <sz val="8"/>
        <color theme="1"/>
        <rFont val="Arial CE"/>
        <family val="2"/>
        <charset val="238"/>
      </rPr>
      <t>6. Solárne zisky</t>
    </r>
    <r>
      <rPr>
        <sz val="8"/>
        <color theme="1"/>
        <rFont val="Arial CE"/>
        <family val="2"/>
        <charset val="238"/>
      </rPr>
      <t xml:space="preserve"> </t>
    </r>
    <r>
      <rPr>
        <i/>
        <sz val="8"/>
        <color theme="1"/>
        <rFont val="Arial CE"/>
        <family val="2"/>
        <charset val="238"/>
      </rPr>
      <t>Q</t>
    </r>
    <r>
      <rPr>
        <i/>
        <vertAlign val="subscript"/>
        <sz val="8"/>
        <color theme="1"/>
        <rFont val="Arial CE"/>
        <family val="2"/>
        <charset val="238"/>
      </rPr>
      <t>s</t>
    </r>
    <r>
      <rPr>
        <i/>
        <sz val="8"/>
        <color theme="1"/>
        <rFont val="Arial CE"/>
        <family val="2"/>
        <charset val="238"/>
      </rPr>
      <t xml:space="preserve"> (kWh)</t>
    </r>
  </si>
  <si>
    <r>
      <t>I</t>
    </r>
    <r>
      <rPr>
        <i/>
        <vertAlign val="subscript"/>
        <sz val="8"/>
        <color theme="1"/>
        <rFont val="Arial CE"/>
        <family val="2"/>
        <charset val="238"/>
      </rPr>
      <t>sj</t>
    </r>
  </si>
  <si>
    <r>
      <t>g</t>
    </r>
    <r>
      <rPr>
        <i/>
        <vertAlign val="subscript"/>
        <sz val="8"/>
        <color theme="1"/>
        <rFont val="Arial CE"/>
        <family val="2"/>
        <charset val="238"/>
      </rPr>
      <t>nj</t>
    </r>
  </si>
  <si>
    <r>
      <t>A</t>
    </r>
    <r>
      <rPr>
        <i/>
        <vertAlign val="subscript"/>
        <sz val="8"/>
        <color theme="1"/>
        <rFont val="Arial CE"/>
        <family val="2"/>
        <charset val="238"/>
      </rPr>
      <t>nj</t>
    </r>
  </si>
  <si>
    <r>
      <t>Q</t>
    </r>
    <r>
      <rPr>
        <i/>
        <vertAlign val="subscript"/>
        <sz val="8"/>
        <color theme="1"/>
        <rFont val="Arial CE"/>
        <family val="2"/>
        <charset val="238"/>
      </rPr>
      <t>s</t>
    </r>
    <r>
      <rPr>
        <i/>
        <sz val="8"/>
        <color theme="1"/>
        <rFont val="Arial CE"/>
        <family val="2"/>
        <charset val="238"/>
      </rPr>
      <t xml:space="preserve"> = </t>
    </r>
    <r>
      <rPr>
        <sz val="8"/>
        <color theme="1"/>
        <rFont val="Arial CE"/>
        <family val="2"/>
        <charset val="238"/>
      </rPr>
      <t>∑</t>
    </r>
    <r>
      <rPr>
        <i/>
        <sz val="8"/>
        <color theme="1"/>
        <rFont val="Arial CE"/>
        <family val="2"/>
        <charset val="238"/>
      </rPr>
      <t>l</t>
    </r>
    <r>
      <rPr>
        <i/>
        <vertAlign val="subscript"/>
        <sz val="8"/>
        <color theme="1"/>
        <rFont val="Arial CE"/>
        <family val="2"/>
        <charset val="238"/>
      </rPr>
      <t>sj</t>
    </r>
    <r>
      <rPr>
        <i/>
        <sz val="8"/>
        <color theme="1"/>
        <rFont val="Arial CE"/>
        <family val="2"/>
        <charset val="238"/>
      </rPr>
      <t xml:space="preserve"> . </t>
    </r>
    <r>
      <rPr>
        <sz val="8"/>
        <color theme="1"/>
        <rFont val="Arial CE"/>
        <family val="2"/>
        <charset val="238"/>
      </rPr>
      <t>∑</t>
    </r>
    <r>
      <rPr>
        <i/>
        <sz val="8"/>
        <color theme="1"/>
        <rFont val="Arial CE"/>
        <family val="2"/>
        <charset val="238"/>
      </rPr>
      <t>0,80 . g</t>
    </r>
    <r>
      <rPr>
        <i/>
        <vertAlign val="subscript"/>
        <sz val="8"/>
        <color theme="1"/>
        <rFont val="Arial CE"/>
        <family val="2"/>
        <charset val="238"/>
      </rPr>
      <t>nj</t>
    </r>
    <r>
      <rPr>
        <i/>
        <sz val="8"/>
        <color theme="1"/>
        <rFont val="Arial CE"/>
        <family val="2"/>
        <charset val="238"/>
      </rPr>
      <t xml:space="preserve"> . A</t>
    </r>
    <r>
      <rPr>
        <i/>
        <vertAlign val="subscript"/>
        <sz val="8"/>
        <color theme="1"/>
        <rFont val="Arial CE"/>
        <family val="2"/>
        <charset val="238"/>
      </rPr>
      <t>nj</t>
    </r>
  </si>
  <si>
    <t>Východ/Západ</t>
  </si>
  <si>
    <t>Juhozápad/Juhovýchod</t>
  </si>
  <si>
    <t>Severovýchod/Severozápad</t>
  </si>
  <si>
    <t>Horizontálna konštrukcia</t>
  </si>
  <si>
    <r>
      <t>Q</t>
    </r>
    <r>
      <rPr>
        <b/>
        <i/>
        <vertAlign val="subscript"/>
        <sz val="8"/>
        <color theme="1"/>
        <rFont val="Arial CE"/>
        <family val="2"/>
        <charset val="238"/>
      </rPr>
      <t xml:space="preserve">s </t>
    </r>
    <r>
      <rPr>
        <b/>
        <i/>
        <sz val="8"/>
        <color theme="1"/>
        <rFont val="Arial CE"/>
        <family val="2"/>
        <charset val="238"/>
      </rPr>
      <t>=</t>
    </r>
  </si>
  <si>
    <r>
      <rPr>
        <b/>
        <sz val="8"/>
        <color theme="1"/>
        <rFont val="Arial CE"/>
        <family val="2"/>
        <charset val="238"/>
      </rPr>
      <t>7. Vnútorné zisky</t>
    </r>
    <r>
      <rPr>
        <sz val="8"/>
        <color theme="1"/>
        <rFont val="Arial CE"/>
        <family val="2"/>
        <charset val="238"/>
      </rPr>
      <t xml:space="preserve"> </t>
    </r>
    <r>
      <rPr>
        <i/>
        <sz val="8"/>
        <color theme="1"/>
        <rFont val="Arial CE"/>
        <family val="2"/>
        <charset val="238"/>
      </rPr>
      <t>Q</t>
    </r>
    <r>
      <rPr>
        <i/>
        <vertAlign val="subscript"/>
        <sz val="8"/>
        <color theme="1"/>
        <rFont val="Arial CE"/>
        <family val="2"/>
        <charset val="238"/>
      </rPr>
      <t>i</t>
    </r>
    <r>
      <rPr>
        <i/>
        <sz val="8"/>
        <color theme="1"/>
        <rFont val="Arial CE"/>
        <family val="2"/>
        <charset val="238"/>
      </rPr>
      <t xml:space="preserve"> (kWh)</t>
    </r>
  </si>
  <si>
    <r>
      <t>Q</t>
    </r>
    <r>
      <rPr>
        <i/>
        <vertAlign val="subscript"/>
        <sz val="8"/>
        <color theme="1"/>
        <rFont val="Arial CE"/>
        <family val="2"/>
        <charset val="238"/>
      </rPr>
      <t xml:space="preserve">i </t>
    </r>
    <r>
      <rPr>
        <i/>
        <sz val="8"/>
        <color theme="1"/>
        <rFont val="Arial CE"/>
        <family val="2"/>
        <charset val="238"/>
      </rPr>
      <t>= d .24. q</t>
    </r>
    <r>
      <rPr>
        <i/>
        <vertAlign val="subscript"/>
        <sz val="8"/>
        <color theme="1"/>
        <rFont val="Arial CE"/>
        <family val="2"/>
        <charset val="238"/>
      </rPr>
      <t>i</t>
    </r>
    <r>
      <rPr>
        <i/>
        <sz val="8"/>
        <color theme="1"/>
        <rFont val="Arial CE"/>
        <family val="2"/>
        <charset val="238"/>
      </rPr>
      <t xml:space="preserve"> . A</t>
    </r>
    <r>
      <rPr>
        <i/>
        <vertAlign val="subscript"/>
        <sz val="8"/>
        <color theme="1"/>
        <rFont val="Arial CE"/>
        <family val="2"/>
        <charset val="238"/>
      </rPr>
      <t xml:space="preserve">b </t>
    </r>
    <r>
      <rPr>
        <i/>
        <sz val="8"/>
        <color theme="1"/>
        <rFont val="Arial CE"/>
        <family val="2"/>
        <charset val="238"/>
      </rPr>
      <t>/1000</t>
    </r>
  </si>
  <si>
    <r>
      <t>Q</t>
    </r>
    <r>
      <rPr>
        <b/>
        <i/>
        <vertAlign val="subscript"/>
        <sz val="8"/>
        <color theme="1"/>
        <rFont val="Arial CE"/>
        <family val="2"/>
        <charset val="238"/>
      </rPr>
      <t xml:space="preserve">i </t>
    </r>
    <r>
      <rPr>
        <b/>
        <i/>
        <sz val="8"/>
        <color theme="1"/>
        <rFont val="Arial CE"/>
        <family val="2"/>
        <charset val="238"/>
      </rPr>
      <t>=</t>
    </r>
  </si>
  <si>
    <r>
      <t>q</t>
    </r>
    <r>
      <rPr>
        <i/>
        <vertAlign val="subscript"/>
        <sz val="8"/>
        <color theme="1"/>
        <rFont val="Arial CE"/>
        <family val="2"/>
        <charset val="238"/>
      </rPr>
      <t>i</t>
    </r>
    <r>
      <rPr>
        <i/>
        <sz val="8"/>
        <color theme="1"/>
        <rFont val="Arial CE"/>
        <family val="2"/>
        <charset val="238"/>
      </rPr>
      <t xml:space="preserve"> (W/m²):</t>
    </r>
  </si>
  <si>
    <t>Rodinný dom</t>
  </si>
  <si>
    <t>Bytový dom</t>
  </si>
  <si>
    <t>Verejná budova</t>
  </si>
  <si>
    <r>
      <rPr>
        <b/>
        <sz val="8"/>
        <color theme="1"/>
        <rFont val="Arial CE"/>
        <family val="2"/>
        <charset val="238"/>
      </rPr>
      <t>8. Celkové vnútorné zisky</t>
    </r>
    <r>
      <rPr>
        <sz val="8"/>
        <color theme="1"/>
        <rFont val="Arial CE"/>
        <family val="2"/>
        <charset val="238"/>
      </rPr>
      <t xml:space="preserve"> </t>
    </r>
    <r>
      <rPr>
        <i/>
        <sz val="8"/>
        <color theme="1"/>
        <rFont val="Arial CE"/>
        <family val="2"/>
        <charset val="238"/>
      </rPr>
      <t>Q</t>
    </r>
    <r>
      <rPr>
        <i/>
        <vertAlign val="subscript"/>
        <sz val="8"/>
        <color theme="1"/>
        <rFont val="Arial CE"/>
        <family val="2"/>
        <charset val="238"/>
      </rPr>
      <t>i</t>
    </r>
    <r>
      <rPr>
        <i/>
        <sz val="8"/>
        <color theme="1"/>
        <rFont val="Arial CE"/>
        <family val="2"/>
        <charset val="238"/>
      </rPr>
      <t xml:space="preserve"> + Q</t>
    </r>
    <r>
      <rPr>
        <i/>
        <vertAlign val="subscript"/>
        <sz val="8"/>
        <color theme="1"/>
        <rFont val="Arial CE"/>
        <family val="2"/>
        <charset val="238"/>
      </rPr>
      <t>s</t>
    </r>
    <r>
      <rPr>
        <i/>
        <sz val="8"/>
        <color theme="1"/>
        <rFont val="Arial CE"/>
        <family val="2"/>
        <charset val="238"/>
      </rPr>
      <t xml:space="preserve"> (kWh)</t>
    </r>
  </si>
  <si>
    <r>
      <t>Q</t>
    </r>
    <r>
      <rPr>
        <b/>
        <i/>
        <vertAlign val="subscript"/>
        <sz val="8"/>
        <color theme="1"/>
        <rFont val="Arial CE"/>
        <family val="2"/>
        <charset val="238"/>
      </rPr>
      <t>i</t>
    </r>
    <r>
      <rPr>
        <b/>
        <i/>
        <sz val="8"/>
        <color theme="1"/>
        <rFont val="Arial CE"/>
        <family val="2"/>
        <charset val="238"/>
      </rPr>
      <t xml:space="preserve"> + Q</t>
    </r>
    <r>
      <rPr>
        <b/>
        <i/>
        <vertAlign val="subscript"/>
        <sz val="8"/>
        <color theme="1"/>
        <rFont val="Arial CE"/>
        <family val="2"/>
        <charset val="238"/>
      </rPr>
      <t xml:space="preserve">s </t>
    </r>
    <r>
      <rPr>
        <b/>
        <i/>
        <sz val="8"/>
        <color theme="1"/>
        <rFont val="Arial CE"/>
        <family val="2"/>
        <charset val="238"/>
      </rPr>
      <t>=</t>
    </r>
  </si>
  <si>
    <r>
      <t xml:space="preserve">9. Potreba tepla na vykurovanie </t>
    </r>
    <r>
      <rPr>
        <sz val="8"/>
        <color theme="1"/>
        <rFont val="Arial CE"/>
        <family val="2"/>
        <charset val="238"/>
      </rPr>
      <t>(kWh/rok)</t>
    </r>
  </si>
  <si>
    <r>
      <t xml:space="preserve">12. Faktor tvaru budovy  </t>
    </r>
    <r>
      <rPr>
        <i/>
        <sz val="8"/>
        <color theme="1"/>
        <rFont val="Arial CE"/>
        <family val="2"/>
        <charset val="238"/>
      </rPr>
      <t>∑A</t>
    </r>
    <r>
      <rPr>
        <i/>
        <vertAlign val="subscript"/>
        <sz val="8"/>
        <color theme="1"/>
        <rFont val="Arial CE"/>
        <family val="2"/>
        <charset val="238"/>
      </rPr>
      <t>i</t>
    </r>
    <r>
      <rPr>
        <i/>
        <sz val="8"/>
        <color theme="1"/>
        <rFont val="Arial CE"/>
        <family val="2"/>
        <charset val="238"/>
      </rPr>
      <t>/V</t>
    </r>
    <r>
      <rPr>
        <i/>
        <vertAlign val="subscript"/>
        <sz val="8"/>
        <color theme="1"/>
        <rFont val="Arial CE"/>
        <family val="2"/>
        <charset val="238"/>
      </rPr>
      <t>b</t>
    </r>
    <r>
      <rPr>
        <i/>
        <sz val="8"/>
        <color theme="1"/>
        <rFont val="Arial CE"/>
        <family val="2"/>
        <charset val="238"/>
      </rPr>
      <t xml:space="preserve"> (1/m)</t>
    </r>
  </si>
  <si>
    <r>
      <t>∑A</t>
    </r>
    <r>
      <rPr>
        <b/>
        <i/>
        <vertAlign val="subscript"/>
        <sz val="8"/>
        <color theme="1"/>
        <rFont val="Arial CE"/>
        <family val="2"/>
        <charset val="238"/>
      </rPr>
      <t>i</t>
    </r>
    <r>
      <rPr>
        <b/>
        <i/>
        <sz val="8"/>
        <color theme="1"/>
        <rFont val="Arial CE"/>
        <family val="2"/>
        <charset val="238"/>
      </rPr>
      <t>/V</t>
    </r>
    <r>
      <rPr>
        <b/>
        <i/>
        <vertAlign val="subscript"/>
        <sz val="8"/>
        <color theme="1"/>
        <rFont val="Arial CE"/>
        <family val="2"/>
        <charset val="238"/>
      </rPr>
      <t>b</t>
    </r>
    <r>
      <rPr>
        <b/>
        <i/>
        <sz val="8"/>
        <color theme="1"/>
        <rFont val="Arial CE"/>
        <family val="2"/>
        <charset val="238"/>
      </rPr>
      <t xml:space="preserve"> =</t>
    </r>
  </si>
  <si>
    <t>13. Normové hodnoty</t>
  </si>
  <si>
    <t>14. Hodnotenie</t>
  </si>
  <si>
    <r>
      <t>g</t>
    </r>
    <r>
      <rPr>
        <i/>
        <vertAlign val="subscript"/>
        <sz val="8"/>
        <color theme="1"/>
        <rFont val="Arial CE"/>
        <family val="2"/>
        <charset val="238"/>
      </rPr>
      <t xml:space="preserve">Kolmé </t>
    </r>
    <r>
      <rPr>
        <i/>
        <sz val="8"/>
        <color theme="1"/>
        <rFont val="Arial CE"/>
        <charset val="238"/>
      </rPr>
      <t>(-)</t>
    </r>
  </si>
  <si>
    <r>
      <t>A</t>
    </r>
    <r>
      <rPr>
        <i/>
        <vertAlign val="subscript"/>
        <sz val="8"/>
        <color theme="1"/>
        <rFont val="Arial CE"/>
        <family val="2"/>
        <charset val="238"/>
      </rPr>
      <t xml:space="preserve">nj </t>
    </r>
    <r>
      <rPr>
        <i/>
        <sz val="8"/>
        <color theme="1"/>
        <rFont val="Arial CE"/>
        <charset val="238"/>
      </rPr>
      <t>(m</t>
    </r>
    <r>
      <rPr>
        <i/>
        <vertAlign val="superscript"/>
        <sz val="8"/>
        <color theme="1"/>
        <rFont val="Arial CE"/>
        <charset val="238"/>
      </rPr>
      <t>2</t>
    </r>
    <r>
      <rPr>
        <i/>
        <sz val="8"/>
        <color theme="1"/>
        <rFont val="Arial CE"/>
        <charset val="238"/>
      </rPr>
      <t>)</t>
    </r>
  </si>
  <si>
    <r>
      <t>A</t>
    </r>
    <r>
      <rPr>
        <i/>
        <vertAlign val="subscript"/>
        <sz val="8"/>
        <color theme="1"/>
        <rFont val="Arial CE"/>
        <charset val="238"/>
      </rPr>
      <t>sj</t>
    </r>
    <r>
      <rPr>
        <i/>
        <sz val="8"/>
        <color theme="1"/>
        <rFont val="Arial CE"/>
        <family val="2"/>
        <charset val="238"/>
      </rPr>
      <t xml:space="preserve"> (m</t>
    </r>
    <r>
      <rPr>
        <i/>
        <vertAlign val="superscript"/>
        <sz val="8"/>
        <color theme="1"/>
        <rFont val="Arial CE"/>
        <charset val="238"/>
      </rPr>
      <t>2</t>
    </r>
    <r>
      <rPr>
        <i/>
        <sz val="8"/>
        <color theme="1"/>
        <rFont val="Arial CE"/>
        <family val="2"/>
        <charset val="238"/>
      </rPr>
      <t>)</t>
    </r>
  </si>
  <si>
    <r>
      <t>F</t>
    </r>
    <r>
      <rPr>
        <i/>
        <vertAlign val="subscript"/>
        <sz val="8"/>
        <color theme="1"/>
        <rFont val="Arial CE"/>
        <charset val="238"/>
      </rPr>
      <t>w</t>
    </r>
    <r>
      <rPr>
        <i/>
        <sz val="8"/>
        <color theme="1"/>
        <rFont val="Arial CE"/>
        <family val="2"/>
        <charset val="238"/>
      </rPr>
      <t xml:space="preserve">  (-)</t>
    </r>
  </si>
  <si>
    <r>
      <t>F</t>
    </r>
    <r>
      <rPr>
        <i/>
        <vertAlign val="subscript"/>
        <sz val="8"/>
        <color theme="1"/>
        <rFont val="Arial CE"/>
        <charset val="238"/>
      </rPr>
      <t>s</t>
    </r>
    <r>
      <rPr>
        <i/>
        <sz val="8"/>
        <color theme="1"/>
        <rFont val="Arial CE"/>
        <family val="2"/>
        <charset val="238"/>
      </rPr>
      <t>.F</t>
    </r>
    <r>
      <rPr>
        <i/>
        <vertAlign val="subscript"/>
        <sz val="8"/>
        <color theme="1"/>
        <rFont val="Arial CE"/>
        <charset val="238"/>
      </rPr>
      <t>c</t>
    </r>
    <r>
      <rPr>
        <i/>
        <sz val="8"/>
        <color theme="1"/>
        <rFont val="Arial CE"/>
        <family val="2"/>
        <charset val="238"/>
      </rPr>
      <t>.F</t>
    </r>
    <r>
      <rPr>
        <i/>
        <vertAlign val="subscript"/>
        <sz val="8"/>
        <color theme="1"/>
        <rFont val="Arial CE"/>
        <charset val="238"/>
      </rPr>
      <t>f</t>
    </r>
    <r>
      <rPr>
        <i/>
        <sz val="8"/>
        <color theme="1"/>
        <rFont val="Arial CE"/>
        <family val="2"/>
        <charset val="238"/>
      </rPr>
      <t xml:space="preserve"> (-)</t>
    </r>
  </si>
  <si>
    <t>Juh - J</t>
  </si>
  <si>
    <t>Sever - S</t>
  </si>
  <si>
    <t>Východ - V</t>
  </si>
  <si>
    <t>Západ - Z</t>
  </si>
  <si>
    <t>Juhovýchod - JV</t>
  </si>
  <si>
    <t>Juhozápad - JZ</t>
  </si>
  <si>
    <t>Severovýchod - SV</t>
  </si>
  <si>
    <t>Horizontálna rovina - H</t>
  </si>
  <si>
    <t>7. NORMALIZOVANÉ KLIMATICKÉ PODMIENKY A CELKOVÁ TEPELNÁ STRATA:</t>
  </si>
  <si>
    <t>Veličina</t>
  </si>
  <si>
    <t>Mesiac</t>
  </si>
  <si>
    <t>I</t>
  </si>
  <si>
    <t>II</t>
  </si>
  <si>
    <t>III</t>
  </si>
  <si>
    <t>IV</t>
  </si>
  <si>
    <t>X</t>
  </si>
  <si>
    <t>XI</t>
  </si>
  <si>
    <t>XII</t>
  </si>
  <si>
    <t>t (deň)</t>
  </si>
  <si>
    <r>
      <rPr>
        <sz val="8"/>
        <color theme="1"/>
        <rFont val="Symbol"/>
        <family val="1"/>
        <charset val="2"/>
      </rPr>
      <t>q</t>
    </r>
    <r>
      <rPr>
        <vertAlign val="subscript"/>
        <sz val="8"/>
        <color theme="1"/>
        <rFont val="Arial CE"/>
        <charset val="238"/>
      </rPr>
      <t>i</t>
    </r>
    <r>
      <rPr>
        <sz val="8"/>
        <color theme="1"/>
        <rFont val="Arial CE"/>
        <family val="2"/>
        <charset val="238"/>
      </rPr>
      <t xml:space="preserve"> (°C)</t>
    </r>
  </si>
  <si>
    <r>
      <rPr>
        <sz val="8"/>
        <color theme="1"/>
        <rFont val="Symbol"/>
        <family val="1"/>
        <charset val="2"/>
      </rPr>
      <t>q</t>
    </r>
    <r>
      <rPr>
        <vertAlign val="subscript"/>
        <sz val="8"/>
        <color theme="1"/>
        <rFont val="Arial CE"/>
        <charset val="238"/>
      </rPr>
      <t>e</t>
    </r>
    <r>
      <rPr>
        <sz val="8"/>
        <color theme="1"/>
        <rFont val="Arial CE"/>
        <family val="2"/>
        <charset val="238"/>
      </rPr>
      <t xml:space="preserve"> (°C)</t>
    </r>
  </si>
  <si>
    <t>8. VNÚTORNÉ, SOLÁRNE A CELKOVÉ TEPELNÉ ZISKY:</t>
  </si>
  <si>
    <t xml:space="preserve">Vnútorné </t>
  </si>
  <si>
    <t>Solárne</t>
  </si>
  <si>
    <t>Severozápad - SZ</t>
  </si>
  <si>
    <t>Celkové</t>
  </si>
  <si>
    <t>FAKTOR VYUŽITIA TEPELNÝCH ZISKOV:</t>
  </si>
  <si>
    <t>Mesačná metóda</t>
  </si>
  <si>
    <r>
      <t>Q</t>
    </r>
    <r>
      <rPr>
        <vertAlign val="subscript"/>
        <sz val="8"/>
        <color theme="1"/>
        <rFont val="Arial CE"/>
        <charset val="238"/>
      </rPr>
      <t>i</t>
    </r>
    <r>
      <rPr>
        <sz val="8"/>
        <color theme="1"/>
        <rFont val="Arial CE"/>
        <family val="2"/>
        <charset val="238"/>
      </rPr>
      <t xml:space="preserve"> = d .24. q</t>
    </r>
    <r>
      <rPr>
        <vertAlign val="subscript"/>
        <sz val="8"/>
        <color theme="1"/>
        <rFont val="Arial CE"/>
        <charset val="238"/>
      </rPr>
      <t>i</t>
    </r>
    <r>
      <rPr>
        <sz val="8"/>
        <color theme="1"/>
        <rFont val="Arial CE"/>
        <family val="2"/>
        <charset val="238"/>
      </rPr>
      <t xml:space="preserve"> . A</t>
    </r>
    <r>
      <rPr>
        <vertAlign val="subscript"/>
        <sz val="8"/>
        <color theme="1"/>
        <rFont val="Arial CE"/>
        <charset val="238"/>
      </rPr>
      <t>b</t>
    </r>
    <r>
      <rPr>
        <sz val="8"/>
        <color theme="1"/>
        <rFont val="Arial CE"/>
        <family val="2"/>
        <charset val="238"/>
      </rPr>
      <t xml:space="preserve"> /1000  (kWh)</t>
    </r>
  </si>
  <si>
    <r>
      <t>I</t>
    </r>
    <r>
      <rPr>
        <vertAlign val="subscript"/>
        <sz val="8"/>
        <color theme="1"/>
        <rFont val="Arial CE"/>
        <charset val="238"/>
      </rPr>
      <t xml:space="preserve">sj-J  </t>
    </r>
    <r>
      <rPr>
        <sz val="8"/>
        <color theme="1"/>
        <rFont val="Arial CE"/>
        <family val="2"/>
        <charset val="238"/>
      </rPr>
      <t>(kWh/m</t>
    </r>
    <r>
      <rPr>
        <vertAlign val="superscript"/>
        <sz val="8"/>
        <color theme="1"/>
        <rFont val="Arial CE"/>
        <charset val="238"/>
      </rPr>
      <t>2</t>
    </r>
    <r>
      <rPr>
        <sz val="8"/>
        <color theme="1"/>
        <rFont val="Arial CE"/>
        <family val="2"/>
        <charset val="238"/>
      </rPr>
      <t>)</t>
    </r>
  </si>
  <si>
    <r>
      <t>Q</t>
    </r>
    <r>
      <rPr>
        <vertAlign val="subscript"/>
        <sz val="8"/>
        <color theme="1"/>
        <rFont val="Arial CE"/>
        <charset val="238"/>
      </rPr>
      <t>sJ</t>
    </r>
    <r>
      <rPr>
        <sz val="8"/>
        <color theme="1"/>
        <rFont val="Arial CE"/>
        <family val="2"/>
        <charset val="238"/>
      </rPr>
      <t xml:space="preserve"> (kWh)</t>
    </r>
  </si>
  <si>
    <r>
      <t>I</t>
    </r>
    <r>
      <rPr>
        <vertAlign val="subscript"/>
        <sz val="8"/>
        <color theme="1"/>
        <rFont val="Arial CE"/>
        <charset val="238"/>
      </rPr>
      <t>sj-S</t>
    </r>
    <r>
      <rPr>
        <sz val="8"/>
        <color theme="1"/>
        <rFont val="Arial CE"/>
        <family val="2"/>
        <charset val="238"/>
      </rPr>
      <t xml:space="preserve"> (kWh/m</t>
    </r>
    <r>
      <rPr>
        <vertAlign val="superscript"/>
        <sz val="8"/>
        <color theme="1"/>
        <rFont val="Arial CE"/>
        <charset val="238"/>
      </rPr>
      <t>2</t>
    </r>
    <r>
      <rPr>
        <sz val="8"/>
        <color theme="1"/>
        <rFont val="Arial CE"/>
        <family val="2"/>
        <charset val="238"/>
      </rPr>
      <t>)</t>
    </r>
  </si>
  <si>
    <r>
      <t>Q</t>
    </r>
    <r>
      <rPr>
        <vertAlign val="subscript"/>
        <sz val="8"/>
        <color theme="1"/>
        <rFont val="Arial CE"/>
        <charset val="238"/>
      </rPr>
      <t>sS</t>
    </r>
    <r>
      <rPr>
        <sz val="8"/>
        <color theme="1"/>
        <rFont val="Arial CE"/>
        <family val="2"/>
        <charset val="238"/>
      </rPr>
      <t xml:space="preserve"> (kWh)</t>
    </r>
  </si>
  <si>
    <r>
      <t>I</t>
    </r>
    <r>
      <rPr>
        <vertAlign val="subscript"/>
        <sz val="8"/>
        <color theme="1"/>
        <rFont val="Arial CE"/>
        <charset val="238"/>
      </rPr>
      <t>sj-V</t>
    </r>
    <r>
      <rPr>
        <sz val="8"/>
        <color theme="1"/>
        <rFont val="Arial CE"/>
        <family val="2"/>
        <charset val="238"/>
      </rPr>
      <t xml:space="preserve"> (kWh/m</t>
    </r>
    <r>
      <rPr>
        <vertAlign val="superscript"/>
        <sz val="8"/>
        <color theme="1"/>
        <rFont val="Arial CE"/>
        <charset val="238"/>
      </rPr>
      <t>2</t>
    </r>
    <r>
      <rPr>
        <sz val="8"/>
        <color theme="1"/>
        <rFont val="Arial CE"/>
        <family val="2"/>
        <charset val="238"/>
      </rPr>
      <t>)</t>
    </r>
  </si>
  <si>
    <r>
      <t>Q</t>
    </r>
    <r>
      <rPr>
        <vertAlign val="subscript"/>
        <sz val="8"/>
        <color theme="1"/>
        <rFont val="Arial CE"/>
        <charset val="238"/>
      </rPr>
      <t>sV</t>
    </r>
    <r>
      <rPr>
        <sz val="8"/>
        <color theme="1"/>
        <rFont val="Arial CE"/>
        <family val="2"/>
        <charset val="238"/>
      </rPr>
      <t xml:space="preserve"> (kWh)</t>
    </r>
  </si>
  <si>
    <r>
      <t>I</t>
    </r>
    <r>
      <rPr>
        <vertAlign val="subscript"/>
        <sz val="8"/>
        <color theme="1"/>
        <rFont val="Arial CE"/>
        <charset val="238"/>
      </rPr>
      <t>sj-Z</t>
    </r>
    <r>
      <rPr>
        <sz val="8"/>
        <color theme="1"/>
        <rFont val="Arial CE"/>
        <family val="2"/>
        <charset val="238"/>
      </rPr>
      <t xml:space="preserve"> (kWh/m</t>
    </r>
    <r>
      <rPr>
        <vertAlign val="superscript"/>
        <sz val="8"/>
        <color theme="1"/>
        <rFont val="Arial CE"/>
        <charset val="238"/>
      </rPr>
      <t>2</t>
    </r>
    <r>
      <rPr>
        <sz val="8"/>
        <color theme="1"/>
        <rFont val="Arial CE"/>
        <family val="2"/>
        <charset val="238"/>
      </rPr>
      <t>)</t>
    </r>
  </si>
  <si>
    <r>
      <t>Q</t>
    </r>
    <r>
      <rPr>
        <vertAlign val="subscript"/>
        <sz val="8"/>
        <color theme="1"/>
        <rFont val="Arial CE"/>
        <charset val="238"/>
      </rPr>
      <t>sZ</t>
    </r>
    <r>
      <rPr>
        <sz val="8"/>
        <color theme="1"/>
        <rFont val="Arial CE"/>
        <family val="2"/>
        <charset val="238"/>
      </rPr>
      <t xml:space="preserve"> (kWh)</t>
    </r>
  </si>
  <si>
    <r>
      <t>I</t>
    </r>
    <r>
      <rPr>
        <vertAlign val="subscript"/>
        <sz val="8"/>
        <color theme="1"/>
        <rFont val="Arial CE"/>
        <charset val="238"/>
      </rPr>
      <t>sj-JV</t>
    </r>
    <r>
      <rPr>
        <sz val="8"/>
        <color theme="1"/>
        <rFont val="Arial CE"/>
        <family val="2"/>
        <charset val="238"/>
      </rPr>
      <t xml:space="preserve"> (kWh/m</t>
    </r>
    <r>
      <rPr>
        <vertAlign val="superscript"/>
        <sz val="8"/>
        <color theme="1"/>
        <rFont val="Arial CE"/>
        <charset val="238"/>
      </rPr>
      <t>2</t>
    </r>
    <r>
      <rPr>
        <sz val="8"/>
        <color theme="1"/>
        <rFont val="Arial CE"/>
        <family val="2"/>
        <charset val="238"/>
      </rPr>
      <t>)</t>
    </r>
  </si>
  <si>
    <r>
      <t>Q</t>
    </r>
    <r>
      <rPr>
        <vertAlign val="subscript"/>
        <sz val="8"/>
        <color theme="1"/>
        <rFont val="Arial CE"/>
        <charset val="238"/>
      </rPr>
      <t>sJV</t>
    </r>
    <r>
      <rPr>
        <sz val="8"/>
        <color theme="1"/>
        <rFont val="Arial CE"/>
        <family val="2"/>
        <charset val="238"/>
      </rPr>
      <t xml:space="preserve"> (kWh)</t>
    </r>
  </si>
  <si>
    <r>
      <t>I</t>
    </r>
    <r>
      <rPr>
        <vertAlign val="subscript"/>
        <sz val="8"/>
        <color theme="1"/>
        <rFont val="Arial CE"/>
        <charset val="238"/>
      </rPr>
      <t>sj-JZ</t>
    </r>
    <r>
      <rPr>
        <sz val="8"/>
        <color theme="1"/>
        <rFont val="Arial CE"/>
        <family val="2"/>
        <charset val="238"/>
      </rPr>
      <t xml:space="preserve"> (kWh/m</t>
    </r>
    <r>
      <rPr>
        <vertAlign val="superscript"/>
        <sz val="8"/>
        <color theme="1"/>
        <rFont val="Arial CE"/>
        <charset val="238"/>
      </rPr>
      <t>2</t>
    </r>
    <r>
      <rPr>
        <sz val="8"/>
        <color theme="1"/>
        <rFont val="Arial CE"/>
        <family val="2"/>
        <charset val="238"/>
      </rPr>
      <t>)</t>
    </r>
  </si>
  <si>
    <r>
      <t>Q</t>
    </r>
    <r>
      <rPr>
        <vertAlign val="subscript"/>
        <sz val="8"/>
        <color theme="1"/>
        <rFont val="Arial CE"/>
        <charset val="238"/>
      </rPr>
      <t>sJZ</t>
    </r>
    <r>
      <rPr>
        <sz val="8"/>
        <color theme="1"/>
        <rFont val="Arial CE"/>
        <family val="2"/>
        <charset val="238"/>
      </rPr>
      <t xml:space="preserve"> (kWh)</t>
    </r>
  </si>
  <si>
    <r>
      <t>I</t>
    </r>
    <r>
      <rPr>
        <vertAlign val="subscript"/>
        <sz val="8"/>
        <color theme="1"/>
        <rFont val="Arial CE"/>
        <charset val="238"/>
      </rPr>
      <t>sj-SV</t>
    </r>
    <r>
      <rPr>
        <sz val="8"/>
        <color theme="1"/>
        <rFont val="Arial CE"/>
        <family val="2"/>
        <charset val="238"/>
      </rPr>
      <t xml:space="preserve"> (kWh/m</t>
    </r>
    <r>
      <rPr>
        <vertAlign val="superscript"/>
        <sz val="8"/>
        <color theme="1"/>
        <rFont val="Arial CE"/>
        <charset val="238"/>
      </rPr>
      <t>2</t>
    </r>
    <r>
      <rPr>
        <sz val="8"/>
        <color theme="1"/>
        <rFont val="Arial CE"/>
        <family val="2"/>
        <charset val="238"/>
      </rPr>
      <t>)</t>
    </r>
  </si>
  <si>
    <r>
      <t>Q</t>
    </r>
    <r>
      <rPr>
        <vertAlign val="subscript"/>
        <sz val="8"/>
        <color theme="1"/>
        <rFont val="Arial CE"/>
        <charset val="238"/>
      </rPr>
      <t>sSV</t>
    </r>
    <r>
      <rPr>
        <sz val="8"/>
        <color theme="1"/>
        <rFont val="Arial CE"/>
        <family val="2"/>
        <charset val="238"/>
      </rPr>
      <t xml:space="preserve"> (kWh)</t>
    </r>
  </si>
  <si>
    <r>
      <t>I</t>
    </r>
    <r>
      <rPr>
        <vertAlign val="subscript"/>
        <sz val="8"/>
        <color theme="1"/>
        <rFont val="Arial CE"/>
        <charset val="238"/>
      </rPr>
      <t>sj-SZ</t>
    </r>
    <r>
      <rPr>
        <sz val="8"/>
        <color theme="1"/>
        <rFont val="Arial CE"/>
        <family val="2"/>
        <charset val="238"/>
      </rPr>
      <t xml:space="preserve"> (kWh/m</t>
    </r>
    <r>
      <rPr>
        <vertAlign val="superscript"/>
        <sz val="8"/>
        <color theme="1"/>
        <rFont val="Arial CE"/>
        <charset val="238"/>
      </rPr>
      <t>2</t>
    </r>
    <r>
      <rPr>
        <sz val="8"/>
        <color theme="1"/>
        <rFont val="Arial CE"/>
        <family val="2"/>
        <charset val="238"/>
      </rPr>
      <t>)</t>
    </r>
  </si>
  <si>
    <r>
      <t>Q</t>
    </r>
    <r>
      <rPr>
        <vertAlign val="subscript"/>
        <sz val="8"/>
        <color theme="1"/>
        <rFont val="Arial CE"/>
        <charset val="238"/>
      </rPr>
      <t>sSZ</t>
    </r>
    <r>
      <rPr>
        <sz val="8"/>
        <color theme="1"/>
        <rFont val="Arial CE"/>
        <family val="2"/>
        <charset val="238"/>
      </rPr>
      <t xml:space="preserve"> (kWh)</t>
    </r>
  </si>
  <si>
    <r>
      <t>I</t>
    </r>
    <r>
      <rPr>
        <vertAlign val="subscript"/>
        <sz val="8"/>
        <color theme="1"/>
        <rFont val="Arial CE"/>
        <charset val="238"/>
      </rPr>
      <t>sj-H</t>
    </r>
    <r>
      <rPr>
        <sz val="8"/>
        <color theme="1"/>
        <rFont val="Arial CE"/>
        <family val="2"/>
        <charset val="238"/>
      </rPr>
      <t xml:space="preserve"> (kWh/m</t>
    </r>
    <r>
      <rPr>
        <vertAlign val="superscript"/>
        <sz val="8"/>
        <color theme="1"/>
        <rFont val="Arial CE"/>
        <charset val="238"/>
      </rPr>
      <t>2</t>
    </r>
    <r>
      <rPr>
        <sz val="8"/>
        <color theme="1"/>
        <rFont val="Arial CE"/>
        <family val="2"/>
        <charset val="238"/>
      </rPr>
      <t>)</t>
    </r>
  </si>
  <si>
    <r>
      <t>Q</t>
    </r>
    <r>
      <rPr>
        <vertAlign val="subscript"/>
        <sz val="8"/>
        <color theme="1"/>
        <rFont val="Arial CE"/>
        <charset val="238"/>
      </rPr>
      <t>sH</t>
    </r>
    <r>
      <rPr>
        <sz val="8"/>
        <color theme="1"/>
        <rFont val="Arial CE"/>
        <family val="2"/>
        <charset val="238"/>
      </rPr>
      <t xml:space="preserve"> (kWh)</t>
    </r>
  </si>
  <si>
    <r>
      <t>SUMA (Q</t>
    </r>
    <r>
      <rPr>
        <vertAlign val="subscript"/>
        <sz val="8"/>
        <color theme="1"/>
        <rFont val="Arial CE"/>
        <charset val="238"/>
      </rPr>
      <t>s</t>
    </r>
    <r>
      <rPr>
        <sz val="8"/>
        <color theme="1"/>
        <rFont val="Arial CE"/>
        <family val="2"/>
        <charset val="238"/>
      </rPr>
      <t>) (kWh)</t>
    </r>
  </si>
  <si>
    <r>
      <t>Q</t>
    </r>
    <r>
      <rPr>
        <b/>
        <vertAlign val="subscript"/>
        <sz val="8"/>
        <color theme="1"/>
        <rFont val="Arial CE"/>
        <charset val="238"/>
      </rPr>
      <t>g</t>
    </r>
    <r>
      <rPr>
        <b/>
        <sz val="8"/>
        <color theme="1"/>
        <rFont val="Arial CE"/>
        <charset val="238"/>
      </rPr>
      <t>=Q</t>
    </r>
    <r>
      <rPr>
        <b/>
        <vertAlign val="subscript"/>
        <sz val="8"/>
        <color theme="1"/>
        <rFont val="Arial CE"/>
        <charset val="238"/>
      </rPr>
      <t>i</t>
    </r>
    <r>
      <rPr>
        <b/>
        <sz val="8"/>
        <color theme="1"/>
        <rFont val="Arial CE"/>
        <charset val="238"/>
      </rPr>
      <t>+Q</t>
    </r>
    <r>
      <rPr>
        <b/>
        <vertAlign val="subscript"/>
        <sz val="8"/>
        <color theme="1"/>
        <rFont val="Arial CE"/>
        <charset val="238"/>
      </rPr>
      <t>s</t>
    </r>
    <r>
      <rPr>
        <b/>
        <sz val="8"/>
        <color theme="1"/>
        <rFont val="Arial CE"/>
        <charset val="238"/>
      </rPr>
      <t xml:space="preserve"> (kWh)</t>
    </r>
  </si>
  <si>
    <t>účinnosť rekuperácie</t>
  </si>
  <si>
    <t>Vnútorná tepelná kapacita</t>
  </si>
  <si>
    <r>
      <t>(J/(K.m</t>
    </r>
    <r>
      <rPr>
        <vertAlign val="superscript"/>
        <sz val="8"/>
        <color theme="1"/>
        <rFont val="Arial CE"/>
        <charset val="238"/>
      </rPr>
      <t>2</t>
    </r>
    <r>
      <rPr>
        <sz val="8"/>
        <color theme="1"/>
        <rFont val="Arial CE"/>
        <family val="2"/>
        <charset val="238"/>
      </rPr>
      <t>)</t>
    </r>
  </si>
  <si>
    <t>(J/K)</t>
  </si>
  <si>
    <t>(kWh/K)</t>
  </si>
  <si>
    <r>
      <t>C</t>
    </r>
    <r>
      <rPr>
        <vertAlign val="subscript"/>
        <sz val="8"/>
        <color theme="1"/>
        <rFont val="Arial CE"/>
        <charset val="238"/>
      </rPr>
      <t>m</t>
    </r>
    <r>
      <rPr>
        <sz val="8"/>
        <color theme="1"/>
        <rFont val="Arial CE"/>
        <family val="2"/>
        <charset val="238"/>
      </rPr>
      <t xml:space="preserve"> =  </t>
    </r>
    <r>
      <rPr>
        <sz val="8"/>
        <color theme="1"/>
        <rFont val="Symbol"/>
        <family val="1"/>
        <charset val="2"/>
      </rPr>
      <t>c</t>
    </r>
    <r>
      <rPr>
        <sz val="8"/>
        <color theme="1"/>
        <rFont val="Arial CE"/>
        <family val="2"/>
        <charset val="238"/>
      </rPr>
      <t>*A</t>
    </r>
    <r>
      <rPr>
        <vertAlign val="subscript"/>
        <sz val="8"/>
        <color theme="1"/>
        <rFont val="Arial CE"/>
        <charset val="238"/>
      </rPr>
      <t>b</t>
    </r>
  </si>
  <si>
    <t>c</t>
  </si>
  <si>
    <t>Vstupné údaje pre dynamické veličiny podľa STN EN ISO 13790</t>
  </si>
  <si>
    <t>Veľmi ľahká</t>
  </si>
  <si>
    <t>Ľahká</t>
  </si>
  <si>
    <t>Stredne ťažká</t>
  </si>
  <si>
    <t>Ťažká</t>
  </si>
  <si>
    <t>Veľmi ťažká</t>
  </si>
  <si>
    <t>Trieda budovy</t>
  </si>
  <si>
    <r>
      <t>C</t>
    </r>
    <r>
      <rPr>
        <b/>
        <vertAlign val="subscript"/>
        <sz val="8"/>
        <color theme="1"/>
        <rFont val="Arial CE"/>
        <charset val="238"/>
      </rPr>
      <t>m</t>
    </r>
    <r>
      <rPr>
        <b/>
        <sz val="8"/>
        <color theme="1"/>
        <rFont val="Arial CE"/>
        <family val="2"/>
        <charset val="238"/>
      </rPr>
      <t xml:space="preserve"> =  </t>
    </r>
    <r>
      <rPr>
        <b/>
        <sz val="8"/>
        <color theme="1"/>
        <rFont val="Symbol"/>
        <family val="1"/>
        <charset val="2"/>
      </rPr>
      <t>c</t>
    </r>
    <r>
      <rPr>
        <b/>
        <sz val="8"/>
        <color theme="1"/>
        <rFont val="Arial CE"/>
        <family val="2"/>
        <charset val="238"/>
      </rPr>
      <t>*A</t>
    </r>
    <r>
      <rPr>
        <b/>
        <vertAlign val="subscript"/>
        <sz val="8"/>
        <color theme="1"/>
        <rFont val="Arial CE"/>
        <charset val="238"/>
      </rPr>
      <t>b</t>
    </r>
    <r>
      <rPr>
        <b/>
        <sz val="8"/>
        <color theme="1"/>
        <rFont val="Arial CE"/>
        <charset val="238"/>
      </rPr>
      <t>/(1000*3600)</t>
    </r>
  </si>
  <si>
    <t>Tab. č.3</t>
  </si>
  <si>
    <r>
      <rPr>
        <sz val="8"/>
        <color theme="1"/>
        <rFont val="Symbol"/>
        <family val="1"/>
        <charset val="2"/>
      </rPr>
      <t>h</t>
    </r>
    <r>
      <rPr>
        <vertAlign val="subscript"/>
        <sz val="8"/>
        <color theme="1"/>
        <rFont val="Arial Narrow"/>
        <family val="2"/>
        <charset val="238"/>
      </rPr>
      <t>H,gn</t>
    </r>
    <r>
      <rPr>
        <sz val="8"/>
        <color theme="1"/>
        <rFont val="Arial CE"/>
        <family val="2"/>
        <charset val="238"/>
      </rPr>
      <t>=(1-</t>
    </r>
    <r>
      <rPr>
        <sz val="8"/>
        <color theme="1"/>
        <rFont val="Symbol"/>
        <family val="1"/>
        <charset val="2"/>
      </rPr>
      <t>g</t>
    </r>
    <r>
      <rPr>
        <vertAlign val="superscript"/>
        <sz val="8"/>
        <color theme="1"/>
        <rFont val="Arial CE"/>
        <charset val="238"/>
      </rPr>
      <t>a</t>
    </r>
    <r>
      <rPr>
        <sz val="8"/>
        <color theme="1"/>
        <rFont val="Arial CE"/>
        <family val="2"/>
        <charset val="238"/>
      </rPr>
      <t>)/(1-</t>
    </r>
    <r>
      <rPr>
        <sz val="8"/>
        <color theme="1"/>
        <rFont val="Symbol"/>
        <family val="1"/>
        <charset val="2"/>
      </rPr>
      <t>g</t>
    </r>
    <r>
      <rPr>
        <vertAlign val="superscript"/>
        <sz val="8"/>
        <color theme="1"/>
        <rFont val="Arial CE"/>
        <charset val="238"/>
      </rPr>
      <t>a+1</t>
    </r>
    <r>
      <rPr>
        <sz val="8"/>
        <color theme="1"/>
        <rFont val="Arial CE"/>
        <family val="2"/>
        <charset val="238"/>
      </rPr>
      <t>)</t>
    </r>
  </si>
  <si>
    <r>
      <rPr>
        <sz val="8"/>
        <rFont val="Symbol"/>
        <family val="1"/>
        <charset val="2"/>
      </rPr>
      <t xml:space="preserve"> g</t>
    </r>
    <r>
      <rPr>
        <sz val="8"/>
        <rFont val="Arial CE"/>
        <charset val="238"/>
      </rPr>
      <t>=Q</t>
    </r>
    <r>
      <rPr>
        <vertAlign val="subscript"/>
        <sz val="8"/>
        <rFont val="Arial CE"/>
        <charset val="238"/>
      </rPr>
      <t>g</t>
    </r>
    <r>
      <rPr>
        <sz val="8"/>
        <rFont val="Arial CE"/>
        <charset val="238"/>
      </rPr>
      <t>/Q</t>
    </r>
    <r>
      <rPr>
        <vertAlign val="subscript"/>
        <sz val="8"/>
        <rFont val="Arial CE"/>
        <charset val="238"/>
      </rPr>
      <t>L</t>
    </r>
    <r>
      <rPr>
        <sz val="8"/>
        <rFont val="Arial CE"/>
        <charset val="238"/>
      </rPr>
      <t xml:space="preserve"> (-)</t>
    </r>
  </si>
  <si>
    <r>
      <t>C</t>
    </r>
    <r>
      <rPr>
        <vertAlign val="subscript"/>
        <sz val="8"/>
        <rFont val="Arial CE"/>
        <charset val="238"/>
      </rPr>
      <t>m</t>
    </r>
    <r>
      <rPr>
        <sz val="8"/>
        <rFont val="Arial CE"/>
        <charset val="238"/>
      </rPr>
      <t xml:space="preserve"> (kWh/K)</t>
    </r>
  </si>
  <si>
    <r>
      <t>a</t>
    </r>
    <r>
      <rPr>
        <vertAlign val="subscript"/>
        <sz val="8"/>
        <rFont val="Arial CE"/>
        <charset val="238"/>
      </rPr>
      <t>0</t>
    </r>
    <r>
      <rPr>
        <sz val="8"/>
        <rFont val="Arial CE"/>
        <charset val="238"/>
      </rPr>
      <t xml:space="preserve"> (-)</t>
    </r>
  </si>
  <si>
    <r>
      <rPr>
        <sz val="8"/>
        <rFont val="Symbol"/>
        <family val="1"/>
        <charset val="2"/>
      </rPr>
      <t>t</t>
    </r>
    <r>
      <rPr>
        <vertAlign val="subscript"/>
        <sz val="8"/>
        <rFont val="Arial CE"/>
        <charset val="238"/>
      </rPr>
      <t>0</t>
    </r>
    <r>
      <rPr>
        <sz val="8"/>
        <rFont val="Arial CE"/>
        <charset val="238"/>
      </rPr>
      <t xml:space="preserve"> (h) </t>
    </r>
  </si>
  <si>
    <r>
      <t>a=a</t>
    </r>
    <r>
      <rPr>
        <vertAlign val="subscript"/>
        <sz val="8"/>
        <rFont val="Arial CE"/>
        <charset val="238"/>
      </rPr>
      <t>0</t>
    </r>
    <r>
      <rPr>
        <sz val="8"/>
        <rFont val="Arial CE"/>
        <charset val="238"/>
      </rPr>
      <t>+</t>
    </r>
    <r>
      <rPr>
        <sz val="8"/>
        <rFont val="Symbol"/>
        <family val="1"/>
        <charset val="2"/>
      </rPr>
      <t>t</t>
    </r>
    <r>
      <rPr>
        <sz val="8"/>
        <rFont val="Arial CE"/>
        <charset val="238"/>
      </rPr>
      <t>/</t>
    </r>
    <r>
      <rPr>
        <sz val="8"/>
        <rFont val="Symbol"/>
        <family val="1"/>
        <charset val="2"/>
      </rPr>
      <t>t</t>
    </r>
    <r>
      <rPr>
        <vertAlign val="subscript"/>
        <sz val="8"/>
        <rFont val="Arial CE"/>
        <charset val="238"/>
      </rPr>
      <t>0</t>
    </r>
    <r>
      <rPr>
        <sz val="8"/>
        <rFont val="Arial CE"/>
        <charset val="238"/>
      </rPr>
      <t xml:space="preserve"> (-)</t>
    </r>
  </si>
  <si>
    <r>
      <t xml:space="preserve">časová teplotná konštanta </t>
    </r>
    <r>
      <rPr>
        <sz val="8"/>
        <rFont val="Symbol"/>
        <family val="1"/>
        <charset val="2"/>
      </rPr>
      <t>t</t>
    </r>
    <r>
      <rPr>
        <sz val="8"/>
        <rFont val="Arial CE"/>
        <charset val="238"/>
      </rPr>
      <t>=C/H (h)</t>
    </r>
  </si>
  <si>
    <t>vonkajšia stena</t>
  </si>
  <si>
    <t>podlaha na teréne</t>
  </si>
  <si>
    <t>podlaha podstrešného priestoru (povaly)</t>
  </si>
  <si>
    <t>stena medzi vykurovaným a nevykurovaným priestorom a podstrešným priestorom</t>
  </si>
  <si>
    <t>stena a strop do nevykurovaného priestoru (suterénu)</t>
  </si>
  <si>
    <t>stena a strop do temperovaného priestoru (garáž, susedná budova)</t>
  </si>
  <si>
    <t>otvorená dilatácia</t>
  </si>
  <si>
    <t>stena a otvorová konštrukcia do nevykurovaného priestoru - jednoduché zasklenie</t>
  </si>
  <si>
    <t>stena a otvorová konštrukcia do nevykurovaného priestoru - dvojité zasklenie</t>
  </si>
  <si>
    <t>storp nad otvoreným prejazdom</t>
  </si>
  <si>
    <t>uzavretá zaizolovaná dilatácia so šírkou do 0,05 m</t>
  </si>
  <si>
    <t>vonkajšie okná v obvodovej stene (vrátane balkónových, terasových dverí a franúzkych okie)n</t>
  </si>
  <si>
    <t>vonkajšie okná v šikmej strešnej konštrukcií</t>
  </si>
  <si>
    <t>vonkajšie dvere bez zádveria</t>
  </si>
  <si>
    <t>vonkajšie dvere so zádverím</t>
  </si>
  <si>
    <t>Cieľová hodnota od 1.1.2021 normalizovaná (požadovaná) / odporúčaná</t>
  </si>
  <si>
    <t>% podiel mernej tepelnej straty prechodom k celkovým tepelným stratám prechodom</t>
  </si>
  <si>
    <t>≤ 0,22 / 0,15</t>
  </si>
  <si>
    <t>≤ 0,85 / 0,65</t>
  </si>
  <si>
    <t>≤ 1,2 / 1,00</t>
  </si>
  <si>
    <t>≤ 2,00 / 2,00</t>
  </si>
  <si>
    <t>≤ 0,15 / 0,10</t>
  </si>
  <si>
    <t>≤ 0,20 / 0,15</t>
  </si>
  <si>
    <t>Podľa rozdielu teplôt a tepelného toku vodorovne, zhora nadol, zdola nahor, viď STN 73 3540-2+Z1+Z2: 2019</t>
  </si>
  <si>
    <r>
      <rPr>
        <b/>
        <sz val="7"/>
        <color theme="1"/>
        <rFont val="Arial CE"/>
        <charset val="238"/>
      </rPr>
      <t>U</t>
    </r>
    <r>
      <rPr>
        <b/>
        <vertAlign val="subscript"/>
        <sz val="7"/>
        <color theme="1"/>
        <rFont val="Arial CE"/>
        <charset val="238"/>
      </rPr>
      <t>w,r2</t>
    </r>
    <r>
      <rPr>
        <sz val="7"/>
        <color theme="1"/>
        <rFont val="Arial CE"/>
        <family val="2"/>
        <charset val="238"/>
      </rPr>
      <t xml:space="preserve"> (W/(m².K)) / </t>
    </r>
    <r>
      <rPr>
        <b/>
        <sz val="7"/>
        <color theme="1"/>
        <rFont val="Arial CE"/>
        <charset val="238"/>
      </rPr>
      <t>U</t>
    </r>
    <r>
      <rPr>
        <b/>
        <vertAlign val="subscript"/>
        <sz val="7"/>
        <color theme="1"/>
        <rFont val="Arial CE"/>
        <charset val="238"/>
      </rPr>
      <t>w,r3</t>
    </r>
    <r>
      <rPr>
        <b/>
        <sz val="7"/>
        <color theme="1"/>
        <rFont val="Arial CE"/>
        <charset val="238"/>
      </rPr>
      <t xml:space="preserve"> </t>
    </r>
    <r>
      <rPr>
        <sz val="7"/>
        <color theme="1"/>
        <rFont val="Arial CE"/>
        <family val="2"/>
        <charset val="238"/>
      </rPr>
      <t>(W/(m².K))</t>
    </r>
  </si>
  <si>
    <t>%</t>
  </si>
  <si>
    <t>Cieľová hodnota od 1.1.2021</t>
  </si>
  <si>
    <t>maximálna</t>
  </si>
  <si>
    <t>odporúčaná</t>
  </si>
  <si>
    <r>
      <t>Q</t>
    </r>
    <r>
      <rPr>
        <vertAlign val="subscript"/>
        <sz val="8"/>
        <color theme="1"/>
        <rFont val="Arial CE"/>
        <family val="2"/>
        <charset val="238"/>
      </rPr>
      <t>hnd</t>
    </r>
    <r>
      <rPr>
        <sz val="8"/>
        <color theme="1"/>
        <rFont val="Arial CE"/>
        <family val="2"/>
        <charset val="238"/>
      </rPr>
      <t xml:space="preserve"> &lt; Q</t>
    </r>
    <r>
      <rPr>
        <vertAlign val="subscript"/>
        <sz val="8"/>
        <color theme="1"/>
        <rFont val="Arial CE"/>
        <family val="2"/>
        <charset val="238"/>
      </rPr>
      <t>r3,EP</t>
    </r>
  </si>
  <si>
    <t>STN 73 0540-2 podľa kategórie budov, tabuľka 14, str. 27</t>
  </si>
  <si>
    <t>STN 73 0540-2 podľa faktoru tvaru budovy, tabuľka 9, str. 21</t>
  </si>
  <si>
    <r>
      <t>Q</t>
    </r>
    <r>
      <rPr>
        <i/>
        <vertAlign val="subscript"/>
        <sz val="8"/>
        <color theme="1"/>
        <rFont val="Arial CE"/>
        <family val="2"/>
        <charset val="238"/>
      </rPr>
      <t>H</t>
    </r>
    <r>
      <rPr>
        <i/>
        <sz val="8"/>
        <color theme="1"/>
        <rFont val="Arial CE"/>
        <family val="2"/>
        <charset val="238"/>
      </rPr>
      <t>= (H</t>
    </r>
    <r>
      <rPr>
        <i/>
        <vertAlign val="subscript"/>
        <sz val="8"/>
        <color theme="1"/>
        <rFont val="Arial CE"/>
        <family val="2"/>
        <charset val="238"/>
      </rPr>
      <t>T</t>
    </r>
    <r>
      <rPr>
        <i/>
        <sz val="8"/>
        <color theme="1"/>
        <rFont val="Arial CE"/>
        <family val="2"/>
        <charset val="238"/>
      </rPr>
      <t xml:space="preserve"> + H</t>
    </r>
    <r>
      <rPr>
        <i/>
        <vertAlign val="subscript"/>
        <sz val="8"/>
        <color theme="1"/>
        <rFont val="Arial CE"/>
        <family val="2"/>
        <charset val="238"/>
      </rPr>
      <t>V</t>
    </r>
    <r>
      <rPr>
        <i/>
        <sz val="8"/>
        <color theme="1"/>
        <rFont val="Arial CE"/>
        <family val="2"/>
        <charset val="238"/>
      </rPr>
      <t>) . (</t>
    </r>
    <r>
      <rPr>
        <sz val="8"/>
        <color theme="1"/>
        <rFont val="Arial CE"/>
        <family val="2"/>
        <charset val="238"/>
      </rPr>
      <t>θ</t>
    </r>
    <r>
      <rPr>
        <i/>
        <vertAlign val="subscript"/>
        <sz val="8"/>
        <color theme="1"/>
        <rFont val="Arial CE"/>
        <family val="2"/>
        <charset val="238"/>
      </rPr>
      <t>int</t>
    </r>
    <r>
      <rPr>
        <i/>
        <sz val="8"/>
        <color theme="1"/>
        <rFont val="Arial CE"/>
        <family val="2"/>
        <charset val="238"/>
      </rPr>
      <t xml:space="preserve"> - θ</t>
    </r>
    <r>
      <rPr>
        <i/>
        <vertAlign val="subscript"/>
        <sz val="8"/>
        <color theme="1"/>
        <rFont val="Arial CE"/>
        <family val="2"/>
        <charset val="238"/>
      </rPr>
      <t>e,pr</t>
    </r>
    <r>
      <rPr>
        <i/>
        <sz val="8"/>
        <color theme="1"/>
        <rFont val="Arial CE"/>
        <family val="2"/>
        <charset val="238"/>
      </rPr>
      <t>) . T . 24 . 10</t>
    </r>
    <r>
      <rPr>
        <i/>
        <vertAlign val="superscript"/>
        <sz val="8"/>
        <color theme="1"/>
        <rFont val="Arial CE"/>
        <family val="2"/>
        <charset val="238"/>
      </rPr>
      <t>-3</t>
    </r>
    <r>
      <rPr>
        <i/>
        <sz val="8"/>
        <color theme="1"/>
        <rFont val="Arial CE"/>
        <family val="2"/>
        <charset val="238"/>
      </rPr>
      <t xml:space="preserve"> - 0,95 . (Q</t>
    </r>
    <r>
      <rPr>
        <i/>
        <vertAlign val="subscript"/>
        <sz val="8"/>
        <color theme="1"/>
        <rFont val="Arial CE"/>
        <family val="2"/>
        <charset val="238"/>
      </rPr>
      <t>s</t>
    </r>
    <r>
      <rPr>
        <i/>
        <sz val="8"/>
        <color theme="1"/>
        <rFont val="Arial CE"/>
        <family val="2"/>
        <charset val="238"/>
      </rPr>
      <t xml:space="preserve"> + Q</t>
    </r>
    <r>
      <rPr>
        <i/>
        <vertAlign val="subscript"/>
        <sz val="8"/>
        <color theme="1"/>
        <rFont val="Arial CE"/>
        <family val="2"/>
        <charset val="238"/>
      </rPr>
      <t>i</t>
    </r>
    <r>
      <rPr>
        <i/>
        <sz val="8"/>
        <color theme="1"/>
        <rFont val="Arial CE"/>
        <family val="2"/>
        <charset val="238"/>
      </rPr>
      <t>)</t>
    </r>
  </si>
  <si>
    <r>
      <t>Q</t>
    </r>
    <r>
      <rPr>
        <b/>
        <vertAlign val="subscript"/>
        <sz val="8"/>
        <color theme="1"/>
        <rFont val="Arial CE"/>
        <family val="2"/>
        <charset val="238"/>
      </rPr>
      <t>r3,EP</t>
    </r>
    <r>
      <rPr>
        <b/>
        <sz val="8"/>
        <color theme="1"/>
        <rFont val="Arial CE"/>
        <family val="2"/>
        <charset val="238"/>
      </rPr>
      <t xml:space="preserve"> (kWh/(m</t>
    </r>
    <r>
      <rPr>
        <b/>
        <vertAlign val="superscript"/>
        <sz val="8"/>
        <color theme="1"/>
        <rFont val="Arial CE"/>
        <family val="2"/>
        <charset val="238"/>
      </rPr>
      <t>2</t>
    </r>
    <r>
      <rPr>
        <b/>
        <sz val="8"/>
        <color theme="1"/>
        <rFont val="Arial CE"/>
        <family val="2"/>
        <charset val="238"/>
      </rPr>
      <t>.a)) =</t>
    </r>
  </si>
  <si>
    <r>
      <t>Q</t>
    </r>
    <r>
      <rPr>
        <b/>
        <vertAlign val="subscript"/>
        <sz val="8"/>
        <color theme="1"/>
        <rFont val="Arial CE"/>
        <family val="2"/>
        <charset val="238"/>
      </rPr>
      <t>H,nd,r3,1</t>
    </r>
    <r>
      <rPr>
        <b/>
        <sz val="8"/>
        <color theme="1"/>
        <rFont val="Arial CE"/>
        <family val="2"/>
        <charset val="238"/>
      </rPr>
      <t xml:space="preserve"> (kWh/(m</t>
    </r>
    <r>
      <rPr>
        <b/>
        <vertAlign val="superscript"/>
        <sz val="8"/>
        <color theme="1"/>
        <rFont val="Arial CE"/>
        <family val="2"/>
        <charset val="238"/>
      </rPr>
      <t>2</t>
    </r>
    <r>
      <rPr>
        <b/>
        <sz val="8"/>
        <color theme="1"/>
        <rFont val="Arial CE"/>
        <family val="2"/>
        <charset val="238"/>
      </rPr>
      <t>.a))=</t>
    </r>
  </si>
  <si>
    <r>
      <t>Q</t>
    </r>
    <r>
      <rPr>
        <b/>
        <vertAlign val="subscript"/>
        <sz val="8"/>
        <color theme="1"/>
        <rFont val="Arial CE"/>
        <family val="2"/>
        <charset val="238"/>
      </rPr>
      <t>H,nd,r3,2</t>
    </r>
    <r>
      <rPr>
        <b/>
        <sz val="8"/>
        <color theme="1"/>
        <rFont val="Arial CE"/>
        <family val="2"/>
        <charset val="238"/>
      </rPr>
      <t xml:space="preserve"> (kWh/(m</t>
    </r>
    <r>
      <rPr>
        <b/>
        <vertAlign val="superscript"/>
        <sz val="8"/>
        <color theme="1"/>
        <rFont val="Arial CE"/>
        <family val="2"/>
        <charset val="238"/>
      </rPr>
      <t>3</t>
    </r>
    <r>
      <rPr>
        <b/>
        <sz val="8"/>
        <color theme="1"/>
        <rFont val="Arial CE"/>
        <family val="2"/>
        <charset val="238"/>
      </rPr>
      <t>.a))=</t>
    </r>
  </si>
  <si>
    <r>
      <t>Q</t>
    </r>
    <r>
      <rPr>
        <b/>
        <i/>
        <vertAlign val="subscript"/>
        <sz val="8"/>
        <color theme="1"/>
        <rFont val="Arial CE"/>
        <family val="2"/>
        <charset val="238"/>
      </rPr>
      <t>Hnd,1</t>
    </r>
    <r>
      <rPr>
        <b/>
        <i/>
        <sz val="8"/>
        <color theme="1"/>
        <rFont val="Arial CE"/>
        <family val="2"/>
        <charset val="238"/>
      </rPr>
      <t xml:space="preserve"> =</t>
    </r>
  </si>
  <si>
    <r>
      <t>Q</t>
    </r>
    <r>
      <rPr>
        <b/>
        <i/>
        <vertAlign val="subscript"/>
        <sz val="8"/>
        <color theme="1"/>
        <rFont val="Arial CE"/>
        <family val="2"/>
        <charset val="238"/>
      </rPr>
      <t>Hnd,2</t>
    </r>
    <r>
      <rPr>
        <b/>
        <i/>
        <sz val="8"/>
        <color theme="1"/>
        <rFont val="Arial CE"/>
        <family val="2"/>
        <charset val="238"/>
      </rPr>
      <t xml:space="preserve"> =</t>
    </r>
  </si>
  <si>
    <r>
      <t>Q</t>
    </r>
    <r>
      <rPr>
        <vertAlign val="subscript"/>
        <sz val="8"/>
        <color theme="1"/>
        <rFont val="Arial CE"/>
        <family val="2"/>
        <charset val="238"/>
      </rPr>
      <t>hnd,1</t>
    </r>
    <r>
      <rPr>
        <sz val="8"/>
        <color theme="1"/>
        <rFont val="Arial CE"/>
        <family val="2"/>
        <charset val="238"/>
      </rPr>
      <t xml:space="preserve"> &lt; Q</t>
    </r>
    <r>
      <rPr>
        <vertAlign val="subscript"/>
        <sz val="8"/>
        <color theme="1"/>
        <rFont val="Arial CE"/>
        <family val="2"/>
        <charset val="238"/>
      </rPr>
      <t>H,nd,r3,1</t>
    </r>
  </si>
  <si>
    <r>
      <t>Q</t>
    </r>
    <r>
      <rPr>
        <vertAlign val="subscript"/>
        <sz val="8"/>
        <color theme="1"/>
        <rFont val="Arial CE"/>
        <family val="2"/>
        <charset val="238"/>
      </rPr>
      <t>hnd,2</t>
    </r>
    <r>
      <rPr>
        <sz val="8"/>
        <color theme="1"/>
        <rFont val="Arial CE"/>
        <family val="2"/>
        <charset val="238"/>
      </rPr>
      <t xml:space="preserve"> &lt; Q</t>
    </r>
    <r>
      <rPr>
        <vertAlign val="subscript"/>
        <sz val="8"/>
        <color theme="1"/>
        <rFont val="Arial CE"/>
        <family val="2"/>
        <charset val="238"/>
      </rPr>
      <t>H,nd,r3,2</t>
    </r>
  </si>
  <si>
    <t>rozdiel</t>
  </si>
  <si>
    <t>Interpolácia pre faktor tvaru budovy</t>
  </si>
  <si>
    <t>Tab. č.4</t>
  </si>
  <si>
    <r>
      <t>Q</t>
    </r>
    <r>
      <rPr>
        <b/>
        <i/>
        <vertAlign val="subscript"/>
        <sz val="8"/>
        <color theme="1"/>
        <rFont val="Arial CE"/>
        <family val="2"/>
        <charset val="238"/>
      </rPr>
      <t>H</t>
    </r>
    <r>
      <rPr>
        <b/>
        <i/>
        <sz val="8"/>
        <color theme="1"/>
        <rFont val="Arial CE"/>
        <family val="2"/>
        <charset val="238"/>
      </rPr>
      <t xml:space="preserve"> =</t>
    </r>
  </si>
  <si>
    <t>exaktne</t>
  </si>
  <si>
    <t>paušálne</t>
  </si>
  <si>
    <t xml:space="preserve">3. Započítanie vplyvu tepelných mostov: </t>
  </si>
  <si>
    <t>zadá sa hodnota vypočítaná vzťahom</t>
  </si>
  <si>
    <t>Energetické hodnotenie budov podľa zákona 555/2005 Z.z. (doplnený zákonom č. 300/2012 Z.z.</t>
  </si>
  <si>
    <r>
      <t xml:space="preserve">strecha na teplovýmennom obale budovy, šikmá strecha so sklonom </t>
    </r>
    <r>
      <rPr>
        <sz val="8"/>
        <color theme="8" tint="-0.249977111117893"/>
        <rFont val="Symbol"/>
        <family val="1"/>
        <charset val="2"/>
      </rPr>
      <t>&gt;</t>
    </r>
    <r>
      <rPr>
        <i/>
        <sz val="8"/>
        <color theme="8" tint="-0.249977111117893"/>
        <rFont val="Arial Narrow"/>
        <family val="2"/>
        <charset val="238"/>
      </rPr>
      <t xml:space="preserve"> 45° </t>
    </r>
  </si>
  <si>
    <r>
      <t xml:space="preserve">strecha na teplovýmennom obale budovy, plochá a šikmá strecha so sklonom </t>
    </r>
    <r>
      <rPr>
        <sz val="8"/>
        <color theme="8" tint="-0.249977111117893"/>
        <rFont val="Calibri"/>
        <family val="2"/>
        <charset val="238"/>
      </rPr>
      <t>≤</t>
    </r>
    <r>
      <rPr>
        <i/>
        <sz val="8"/>
        <color theme="8" tint="-0.249977111117893"/>
        <rFont val="Arial Narrow"/>
        <family val="2"/>
        <charset val="238"/>
      </rPr>
      <t xml:space="preserve"> 45° </t>
    </r>
  </si>
  <si>
    <r>
      <t>stena a otvorová konštrukcia do nevykurovaného priestoru - s tepelnoizolačným dvojsklom U</t>
    </r>
    <r>
      <rPr>
        <i/>
        <vertAlign val="subscript"/>
        <sz val="8"/>
        <color theme="8" tint="-0.249977111117893"/>
        <rFont val="Arial Narrow"/>
        <family val="2"/>
        <charset val="238"/>
      </rPr>
      <t>g</t>
    </r>
    <r>
      <rPr>
        <i/>
        <sz val="8"/>
        <color theme="8" tint="-0.249977111117893"/>
        <rFont val="Arial Narrow"/>
        <family val="2"/>
        <charset val="238"/>
      </rPr>
      <t xml:space="preserve"> </t>
    </r>
    <r>
      <rPr>
        <sz val="8"/>
        <color theme="8" tint="-0.249977111117893"/>
        <rFont val="Calibri"/>
        <family val="2"/>
        <charset val="238"/>
      </rPr>
      <t>≤</t>
    </r>
    <r>
      <rPr>
        <i/>
        <sz val="8"/>
        <color theme="8" tint="-0.249977111117893"/>
        <rFont val="Arial Narrow"/>
        <family val="2"/>
        <charset val="238"/>
      </rPr>
      <t xml:space="preserve"> 2,0 W/(m</t>
    </r>
    <r>
      <rPr>
        <i/>
        <vertAlign val="superscript"/>
        <sz val="8"/>
        <color theme="8" tint="-0.249977111117893"/>
        <rFont val="Arial Narrow"/>
        <family val="2"/>
        <charset val="238"/>
      </rPr>
      <t>2</t>
    </r>
    <r>
      <rPr>
        <i/>
        <sz val="8"/>
        <color theme="8" tint="-0.249977111117893"/>
        <rFont val="Arial Narrow"/>
        <family val="2"/>
        <charset val="238"/>
      </rPr>
      <t>.K)</t>
    </r>
  </si>
  <si>
    <t>za predpokladu spojitej tepelnoizolačnej vrtsvy na vonkajšom povrchu konštrukcie a použitia nových systémov murovaných konštrukcií spĺňajúcich aspoň požiadavky normalizované od 1.1.2016</t>
  </si>
  <si>
    <t>za predpokladu spojitej tepelnoizolačnej vrtsvy na vonkajšom povrchu konštrukcie a použitia nových systémov murovaných konštrukcií najmä po roku 2002</t>
  </si>
  <si>
    <t>pri murovaných, panelových vrstvených betónových a keramických, ľahkých drevených roštových konštrukciach, kovoplastických obvodových plášťoch (pred ich obnovou)</t>
  </si>
  <si>
    <t>pri zateplení na vnútornej strane vonkajšej konštrukcie</t>
  </si>
  <si>
    <t>Mesačná metóda výpočtu, STN 73 0540-2 + Z1 + Z2: 2019</t>
  </si>
  <si>
    <t>STN 73 0540-2 hodnoty mernej potreby tepla na vykurovanie podľa kategórie budov, tabuľka 14, str. 27</t>
  </si>
  <si>
    <t>STN 73 0540-2 hodnoty mernej potreby tepla na vykurovaniepodľa faktoru tvaru budovy, tabuľka 9, str. 21</t>
  </si>
  <si>
    <r>
      <t>STN 73 0540-2 hodnoty priemerného súčiniteľa prechodu tepla U</t>
    </r>
    <r>
      <rPr>
        <vertAlign val="subscript"/>
        <sz val="8"/>
        <color theme="1"/>
        <rFont val="Arial CE"/>
        <charset val="238"/>
      </rPr>
      <t>e,m</t>
    </r>
    <r>
      <rPr>
        <sz val="8"/>
        <color theme="1"/>
        <rFont val="Arial CE"/>
        <family val="2"/>
        <charset val="238"/>
      </rPr>
      <t xml:space="preserve"> (W/(m</t>
    </r>
    <r>
      <rPr>
        <vertAlign val="superscript"/>
        <sz val="8"/>
        <color theme="1"/>
        <rFont val="Arial CE"/>
        <charset val="238"/>
      </rPr>
      <t>2</t>
    </r>
    <r>
      <rPr>
        <sz val="8"/>
        <color theme="1"/>
        <rFont val="Arial CE"/>
        <family val="2"/>
        <charset val="238"/>
      </rPr>
      <t>.K), tabuľka 3, str. 13</t>
    </r>
  </si>
  <si>
    <t>ZADAŤ hodnoty priemerného súčiniteľa prechodu tepla z STN 73 0540 podľa FTB, tabuľka 3, str. 13</t>
  </si>
  <si>
    <t>ZADAŤ hodnoty mernej potreby tepla na vykurovanie z STN 73 0540 podľa FTB, tabuľka 9, str. 21</t>
  </si>
  <si>
    <r>
      <t>Vypočítaná hodnota Q</t>
    </r>
    <r>
      <rPr>
        <vertAlign val="subscript"/>
        <sz val="8"/>
        <color theme="1"/>
        <rFont val="Arial CE"/>
        <charset val="238"/>
      </rPr>
      <t>H,nd.r2,r3</t>
    </r>
  </si>
  <si>
    <r>
      <t>Vypočítaná hodnota U</t>
    </r>
    <r>
      <rPr>
        <vertAlign val="subscript"/>
        <sz val="8"/>
        <color theme="1"/>
        <rFont val="Arial CE"/>
        <charset val="238"/>
      </rPr>
      <t>e,m</t>
    </r>
  </si>
  <si>
    <r>
      <t>U</t>
    </r>
    <r>
      <rPr>
        <vertAlign val="subscript"/>
        <sz val="8"/>
        <color theme="1"/>
        <rFont val="Arial CE"/>
        <family val="2"/>
        <charset val="238"/>
      </rPr>
      <t>m</t>
    </r>
    <r>
      <rPr>
        <sz val="8"/>
        <color theme="1"/>
        <rFont val="Arial CE"/>
        <family val="2"/>
        <charset val="238"/>
      </rPr>
      <t xml:space="preserve"> &lt; U</t>
    </r>
    <r>
      <rPr>
        <vertAlign val="subscript"/>
        <sz val="8"/>
        <color theme="1"/>
        <rFont val="Arial CE"/>
        <family val="2"/>
        <charset val="238"/>
      </rPr>
      <t>e,m</t>
    </r>
  </si>
  <si>
    <r>
      <t>Merná potreba tepla na vykurovanie Q</t>
    </r>
    <r>
      <rPr>
        <vertAlign val="subscript"/>
        <sz val="8"/>
        <color theme="1"/>
        <rFont val="Arial CE"/>
        <charset val="238"/>
      </rPr>
      <t>H,nd, r2</t>
    </r>
    <r>
      <rPr>
        <sz val="8"/>
        <color theme="1"/>
        <rFont val="Arial CE"/>
        <family val="2"/>
        <charset val="238"/>
      </rPr>
      <t xml:space="preserve"> (kWh/(m</t>
    </r>
    <r>
      <rPr>
        <vertAlign val="superscript"/>
        <sz val="8"/>
        <color theme="1"/>
        <rFont val="Arial CE"/>
        <charset val="238"/>
      </rPr>
      <t>2</t>
    </r>
    <r>
      <rPr>
        <sz val="8"/>
        <color theme="1"/>
        <rFont val="Arial CE"/>
        <family val="2"/>
        <charset val="238"/>
      </rPr>
      <t>.a)</t>
    </r>
  </si>
  <si>
    <r>
      <t>Merná potreba tepla na vykurovanie Q</t>
    </r>
    <r>
      <rPr>
        <vertAlign val="subscript"/>
        <sz val="8"/>
        <color theme="1"/>
        <rFont val="Arial CE"/>
        <charset val="238"/>
      </rPr>
      <t>H,nd, r3</t>
    </r>
    <r>
      <rPr>
        <sz val="8"/>
        <color theme="1"/>
        <rFont val="Arial CE"/>
        <family val="2"/>
        <charset val="238"/>
      </rPr>
      <t xml:space="preserve"> (kWh/(m</t>
    </r>
    <r>
      <rPr>
        <vertAlign val="superscript"/>
        <sz val="8"/>
        <color theme="1"/>
        <rFont val="Arial CE"/>
        <charset val="238"/>
      </rPr>
      <t>3</t>
    </r>
    <r>
      <rPr>
        <sz val="8"/>
        <color theme="1"/>
        <rFont val="Arial CE"/>
        <family val="2"/>
        <charset val="238"/>
      </rPr>
      <t>.a)</t>
    </r>
  </si>
  <si>
    <t>normalizovaná (požadovaná)</t>
  </si>
  <si>
    <r>
      <t>Faktor tvaru budovy (m</t>
    </r>
    <r>
      <rPr>
        <vertAlign val="superscript"/>
        <sz val="8"/>
        <color theme="1"/>
        <rFont val="Arial CE"/>
        <charset val="238"/>
      </rPr>
      <t>-1</t>
    </r>
    <r>
      <rPr>
        <sz val="8"/>
        <color theme="1"/>
        <rFont val="Arial CE"/>
        <family val="2"/>
        <charset val="238"/>
      </rPr>
      <t>)</t>
    </r>
  </si>
  <si>
    <r>
      <t>Priemerná hodnota súčiniteľa prechodu tepla U</t>
    </r>
    <r>
      <rPr>
        <vertAlign val="subscript"/>
        <sz val="8"/>
        <color theme="1"/>
        <rFont val="Arial CE"/>
        <charset val="238"/>
      </rPr>
      <t>e,m</t>
    </r>
    <r>
      <rPr>
        <sz val="8"/>
        <color theme="1"/>
        <rFont val="Arial CE"/>
        <family val="2"/>
        <charset val="238"/>
      </rPr>
      <t xml:space="preserve"> (W/(m</t>
    </r>
    <r>
      <rPr>
        <vertAlign val="superscript"/>
        <sz val="8"/>
        <color theme="1"/>
        <rFont val="Arial CE"/>
        <charset val="238"/>
      </rPr>
      <t>2</t>
    </r>
    <r>
      <rPr>
        <sz val="8"/>
        <color theme="1"/>
        <rFont val="Arial CE"/>
        <family val="2"/>
        <charset val="238"/>
      </rPr>
      <t>.K)) - normový</t>
    </r>
  </si>
  <si>
    <r>
      <t>Priemerný súčiniteľ prechodu tepla U</t>
    </r>
    <r>
      <rPr>
        <vertAlign val="subscript"/>
        <sz val="8"/>
        <color theme="1"/>
        <rFont val="Arial CE"/>
        <charset val="238"/>
      </rPr>
      <t>m</t>
    </r>
    <r>
      <rPr>
        <sz val="8"/>
        <color theme="1"/>
        <rFont val="Arial CE"/>
        <family val="2"/>
        <charset val="238"/>
      </rPr>
      <t xml:space="preserve"> (W/(m².K)) - vypočítaný</t>
    </r>
  </si>
  <si>
    <t>14. Hodnotenie - energetické požiadavky na budovy</t>
  </si>
  <si>
    <r>
      <t>10. Merná potreba tepla na vykurovanie (kWh/m</t>
    </r>
    <r>
      <rPr>
        <b/>
        <sz val="8"/>
        <color theme="1"/>
        <rFont val="Calibri"/>
        <family val="2"/>
        <charset val="238"/>
      </rPr>
      <t>².a</t>
    </r>
    <r>
      <rPr>
        <b/>
        <sz val="8"/>
        <color theme="1"/>
        <rFont val="Arial CE"/>
        <family val="2"/>
        <charset val="238"/>
      </rPr>
      <t>) vztiahnutá na mernú plochu A</t>
    </r>
    <r>
      <rPr>
        <b/>
        <vertAlign val="subscript"/>
        <sz val="8"/>
        <color theme="1"/>
        <rFont val="Arial CE"/>
        <charset val="238"/>
      </rPr>
      <t>b</t>
    </r>
  </si>
  <si>
    <r>
      <t>11. Merná potreba tepla na vykurovanie (kWh/m</t>
    </r>
    <r>
      <rPr>
        <b/>
        <vertAlign val="superscript"/>
        <sz val="8"/>
        <color theme="1"/>
        <rFont val="Arial CE"/>
        <charset val="238"/>
      </rPr>
      <t>3</t>
    </r>
    <r>
      <rPr>
        <b/>
        <sz val="8"/>
        <color theme="1"/>
        <rFont val="Arial CE"/>
        <charset val="238"/>
      </rPr>
      <t>.a) vztiahnutá na obostavaný priestor V</t>
    </r>
    <r>
      <rPr>
        <b/>
        <vertAlign val="subscript"/>
        <sz val="8"/>
        <color theme="1"/>
        <rFont val="Arial CE"/>
        <charset val="238"/>
      </rPr>
      <t>b</t>
    </r>
  </si>
  <si>
    <t>Sezónna metóda výpočtu, STN 73 0540-2 + Z1 + Z2: 2019</t>
  </si>
  <si>
    <r>
      <t>Súčiniteľ vnútorných tepelných ziskov podľa kategórie budovy q</t>
    </r>
    <r>
      <rPr>
        <vertAlign val="subscript"/>
        <sz val="8"/>
        <color theme="1"/>
        <rFont val="Arial CE"/>
        <charset val="238"/>
      </rPr>
      <t>i</t>
    </r>
    <r>
      <rPr>
        <sz val="8"/>
        <color theme="1"/>
        <rFont val="Arial CE"/>
        <family val="2"/>
        <charset val="238"/>
      </rPr>
      <t xml:space="preserve"> (W/m</t>
    </r>
    <r>
      <rPr>
        <vertAlign val="superscript"/>
        <sz val="8"/>
        <color theme="1"/>
        <rFont val="Arial CE"/>
        <charset val="238"/>
      </rPr>
      <t>2</t>
    </r>
    <r>
      <rPr>
        <sz val="8"/>
        <color theme="1"/>
        <rFont val="Arial CE"/>
        <family val="2"/>
        <charset val="238"/>
      </rPr>
      <t>)</t>
    </r>
  </si>
  <si>
    <t>Bez rekuperácie</t>
  </si>
  <si>
    <r>
      <t>H</t>
    </r>
    <r>
      <rPr>
        <i/>
        <vertAlign val="subscript"/>
        <sz val="8"/>
        <color theme="1"/>
        <rFont val="Arial CE"/>
        <family val="2"/>
        <charset val="238"/>
      </rPr>
      <t>V</t>
    </r>
    <r>
      <rPr>
        <i/>
        <sz val="8"/>
        <color theme="1"/>
        <rFont val="Arial CE"/>
        <family val="2"/>
        <charset val="238"/>
      </rPr>
      <t xml:space="preserve"> = ρ</t>
    </r>
    <r>
      <rPr>
        <i/>
        <vertAlign val="subscript"/>
        <sz val="8"/>
        <color theme="1"/>
        <rFont val="Arial CE"/>
        <family val="2"/>
        <charset val="238"/>
      </rPr>
      <t>a</t>
    </r>
    <r>
      <rPr>
        <i/>
        <sz val="8"/>
        <color theme="1"/>
        <rFont val="Arial CE"/>
        <family val="2"/>
        <charset val="238"/>
      </rPr>
      <t xml:space="preserve"> . C</t>
    </r>
    <r>
      <rPr>
        <i/>
        <vertAlign val="subscript"/>
        <sz val="8"/>
        <color theme="1"/>
        <rFont val="Arial CE"/>
        <family val="2"/>
        <charset val="238"/>
      </rPr>
      <t>a</t>
    </r>
    <r>
      <rPr>
        <i/>
        <sz val="8"/>
        <color theme="1"/>
        <rFont val="Arial CE"/>
        <family val="2"/>
        <charset val="238"/>
      </rPr>
      <t xml:space="preserve"> . n . V / 3600   </t>
    </r>
  </si>
  <si>
    <r>
      <t>Q</t>
    </r>
    <r>
      <rPr>
        <i/>
        <vertAlign val="subscript"/>
        <sz val="8"/>
        <color theme="1"/>
        <rFont val="Arial CE"/>
        <family val="2"/>
        <charset val="238"/>
      </rPr>
      <t>Hnd,1</t>
    </r>
    <r>
      <rPr>
        <i/>
        <sz val="8"/>
        <color theme="1"/>
        <rFont val="Arial CE"/>
        <family val="2"/>
        <charset val="238"/>
      </rPr>
      <t xml:space="preserve"> = Q</t>
    </r>
    <r>
      <rPr>
        <i/>
        <vertAlign val="subscript"/>
        <sz val="8"/>
        <color theme="1"/>
        <rFont val="Arial CE"/>
        <family val="2"/>
        <charset val="238"/>
      </rPr>
      <t>H</t>
    </r>
    <r>
      <rPr>
        <i/>
        <sz val="8"/>
        <color theme="1"/>
        <rFont val="Arial CE"/>
        <family val="2"/>
        <charset val="238"/>
      </rPr>
      <t>/ A</t>
    </r>
    <r>
      <rPr>
        <i/>
        <vertAlign val="subscript"/>
        <sz val="8"/>
        <color theme="1"/>
        <rFont val="Arial CE"/>
        <family val="2"/>
        <charset val="238"/>
      </rPr>
      <t xml:space="preserve">b </t>
    </r>
    <r>
      <rPr>
        <i/>
        <sz val="8"/>
        <color theme="1"/>
        <rFont val="Arial CE"/>
        <charset val="238"/>
      </rPr>
      <t>(kWh/(m</t>
    </r>
    <r>
      <rPr>
        <i/>
        <vertAlign val="superscript"/>
        <sz val="8"/>
        <color theme="1"/>
        <rFont val="Arial CE"/>
        <charset val="238"/>
      </rPr>
      <t>2</t>
    </r>
    <r>
      <rPr>
        <i/>
        <sz val="8"/>
        <color theme="1"/>
        <rFont val="Arial CE"/>
        <charset val="238"/>
      </rPr>
      <t>.a))</t>
    </r>
  </si>
  <si>
    <r>
      <t>Q</t>
    </r>
    <r>
      <rPr>
        <i/>
        <vertAlign val="subscript"/>
        <sz val="8"/>
        <color theme="1"/>
        <rFont val="Arial CE"/>
        <family val="2"/>
        <charset val="238"/>
      </rPr>
      <t>Hnd,2</t>
    </r>
    <r>
      <rPr>
        <i/>
        <sz val="8"/>
        <color theme="1"/>
        <rFont val="Arial CE"/>
        <family val="2"/>
        <charset val="238"/>
      </rPr>
      <t xml:space="preserve"> = Q</t>
    </r>
    <r>
      <rPr>
        <i/>
        <vertAlign val="subscript"/>
        <sz val="8"/>
        <color theme="1"/>
        <rFont val="Arial CE"/>
        <family val="2"/>
        <charset val="238"/>
      </rPr>
      <t>H</t>
    </r>
    <r>
      <rPr>
        <i/>
        <sz val="8"/>
        <color theme="1"/>
        <rFont val="Arial CE"/>
        <family val="2"/>
        <charset val="238"/>
      </rPr>
      <t>/ V</t>
    </r>
    <r>
      <rPr>
        <i/>
        <vertAlign val="subscript"/>
        <sz val="8"/>
        <color theme="1"/>
        <rFont val="Arial CE"/>
        <family val="2"/>
        <charset val="238"/>
      </rPr>
      <t xml:space="preserve">b  </t>
    </r>
    <r>
      <rPr>
        <i/>
        <sz val="8"/>
        <color theme="1"/>
        <rFont val="Arial CE"/>
        <charset val="238"/>
      </rPr>
      <t>(kWh/(m</t>
    </r>
    <r>
      <rPr>
        <i/>
        <vertAlign val="superscript"/>
        <sz val="8"/>
        <color theme="1"/>
        <rFont val="Arial CE"/>
        <charset val="238"/>
      </rPr>
      <t>3</t>
    </r>
    <r>
      <rPr>
        <i/>
        <sz val="8"/>
        <color theme="1"/>
        <rFont val="Arial CE"/>
        <charset val="238"/>
      </rPr>
      <t>.a))</t>
    </r>
  </si>
  <si>
    <r>
      <t>kWh/(m</t>
    </r>
    <r>
      <rPr>
        <vertAlign val="superscript"/>
        <sz val="8"/>
        <color theme="1"/>
        <rFont val="Arial CE"/>
        <charset val="238"/>
      </rPr>
      <t>2</t>
    </r>
    <r>
      <rPr>
        <sz val="8"/>
        <color theme="1"/>
        <rFont val="Arial CE"/>
        <family val="2"/>
        <charset val="238"/>
      </rPr>
      <t>.a)</t>
    </r>
  </si>
  <si>
    <t>W/(m².K)</t>
  </si>
  <si>
    <r>
      <t>H</t>
    </r>
    <r>
      <rPr>
        <i/>
        <vertAlign val="subscript"/>
        <sz val="8"/>
        <color theme="1"/>
        <rFont val="Arial CE"/>
        <family val="2"/>
        <charset val="238"/>
      </rPr>
      <t>V</t>
    </r>
    <r>
      <rPr>
        <i/>
        <sz val="8"/>
        <color theme="1"/>
        <rFont val="Arial CE"/>
        <family val="2"/>
        <charset val="238"/>
      </rPr>
      <t xml:space="preserve"> = ρ</t>
    </r>
    <r>
      <rPr>
        <i/>
        <vertAlign val="subscript"/>
        <sz val="8"/>
        <color theme="1"/>
        <rFont val="Arial CE"/>
        <family val="2"/>
        <charset val="238"/>
      </rPr>
      <t>a</t>
    </r>
    <r>
      <rPr>
        <i/>
        <sz val="8"/>
        <color theme="1"/>
        <rFont val="Arial CE"/>
        <family val="2"/>
        <charset val="238"/>
      </rPr>
      <t xml:space="preserve"> . C</t>
    </r>
    <r>
      <rPr>
        <i/>
        <vertAlign val="subscript"/>
        <sz val="8"/>
        <color theme="1"/>
        <rFont val="Arial CE"/>
        <family val="2"/>
        <charset val="238"/>
      </rPr>
      <t>a</t>
    </r>
    <r>
      <rPr>
        <i/>
        <sz val="8"/>
        <color theme="1"/>
        <rFont val="Arial CE"/>
        <family val="2"/>
        <charset val="238"/>
      </rPr>
      <t xml:space="preserve"> . n . V / 3600    </t>
    </r>
  </si>
  <si>
    <t>S rekuperáciou</t>
  </si>
  <si>
    <r>
      <t>Bez rekuperácie Q</t>
    </r>
    <r>
      <rPr>
        <vertAlign val="subscript"/>
        <sz val="8"/>
        <color theme="1"/>
        <rFont val="Arial CE"/>
        <charset val="238"/>
      </rPr>
      <t>L</t>
    </r>
    <r>
      <rPr>
        <sz val="8"/>
        <color theme="1"/>
        <rFont val="Arial CE"/>
        <family val="2"/>
        <charset val="238"/>
      </rPr>
      <t xml:space="preserve"> (kWh)</t>
    </r>
  </si>
  <si>
    <r>
      <t>S rekuperáciou Q</t>
    </r>
    <r>
      <rPr>
        <vertAlign val="subscript"/>
        <sz val="8"/>
        <color theme="1"/>
        <rFont val="Arial CE"/>
        <charset val="238"/>
      </rPr>
      <t>L</t>
    </r>
    <r>
      <rPr>
        <sz val="8"/>
        <color theme="1"/>
        <rFont val="Arial CE"/>
        <family val="2"/>
        <charset val="238"/>
      </rPr>
      <t xml:space="preserve"> (kWh)</t>
    </r>
  </si>
  <si>
    <r>
      <t>9a. Ročná potreba tepla na vykurovanie Q</t>
    </r>
    <r>
      <rPr>
        <b/>
        <vertAlign val="subscript"/>
        <sz val="8"/>
        <color theme="1"/>
        <rFont val="Arial CE"/>
        <charset val="238"/>
      </rPr>
      <t>H</t>
    </r>
    <r>
      <rPr>
        <b/>
        <sz val="8"/>
        <color theme="1"/>
        <rFont val="Arial CE"/>
        <charset val="238"/>
      </rPr>
      <t xml:space="preserve"> (kWh/a) bez rekuperácie</t>
    </r>
  </si>
  <si>
    <r>
      <t>9b. Ročná potreba tepla na vykurovanie Q</t>
    </r>
    <r>
      <rPr>
        <b/>
        <vertAlign val="subscript"/>
        <sz val="8"/>
        <color theme="1"/>
        <rFont val="Arial CE"/>
        <charset val="238"/>
      </rPr>
      <t>H</t>
    </r>
    <r>
      <rPr>
        <b/>
        <sz val="8"/>
        <color theme="1"/>
        <rFont val="Arial CE"/>
        <charset val="238"/>
      </rPr>
      <t xml:space="preserve"> (kWh/a) s rekuperáciou</t>
    </r>
  </si>
  <si>
    <r>
      <t>10a. Merná potreba tepla na vykurovanie (kWh/m</t>
    </r>
    <r>
      <rPr>
        <b/>
        <sz val="8"/>
        <color theme="1"/>
        <rFont val="Calibri"/>
        <family val="2"/>
        <charset val="238"/>
      </rPr>
      <t>².a</t>
    </r>
    <r>
      <rPr>
        <b/>
        <sz val="8"/>
        <color theme="1"/>
        <rFont val="Arial CE"/>
        <family val="2"/>
        <charset val="238"/>
      </rPr>
      <t>) vztiahnutá na mernú plochu A</t>
    </r>
    <r>
      <rPr>
        <b/>
        <vertAlign val="subscript"/>
        <sz val="8"/>
        <color theme="1"/>
        <rFont val="Arial CE"/>
        <charset val="238"/>
      </rPr>
      <t>b</t>
    </r>
    <r>
      <rPr>
        <b/>
        <sz val="8"/>
        <color theme="1"/>
        <rFont val="Arial CE"/>
        <charset val="238"/>
      </rPr>
      <t xml:space="preserve"> bez rekuperácie</t>
    </r>
  </si>
  <si>
    <r>
      <t>10.b Merná potreba tepla na vykurovanie (kWh/m</t>
    </r>
    <r>
      <rPr>
        <b/>
        <sz val="8"/>
        <color theme="1"/>
        <rFont val="Calibri"/>
        <family val="2"/>
        <charset val="238"/>
      </rPr>
      <t>².a</t>
    </r>
    <r>
      <rPr>
        <b/>
        <sz val="8"/>
        <color theme="1"/>
        <rFont val="Arial CE"/>
        <family val="2"/>
        <charset val="238"/>
      </rPr>
      <t>) vztiahnutá na mernú plochu A</t>
    </r>
    <r>
      <rPr>
        <b/>
        <vertAlign val="subscript"/>
        <sz val="8"/>
        <color theme="1"/>
        <rFont val="Arial CE"/>
        <charset val="238"/>
      </rPr>
      <t xml:space="preserve">b </t>
    </r>
    <r>
      <rPr>
        <b/>
        <sz val="8"/>
        <color theme="1"/>
        <rFont val="Arial CE"/>
        <charset val="238"/>
      </rPr>
      <t>s rekuperáciou</t>
    </r>
  </si>
  <si>
    <r>
      <t>11a. Merná potreba tepla na vykurovanie (kWh/m</t>
    </r>
    <r>
      <rPr>
        <b/>
        <vertAlign val="superscript"/>
        <sz val="8"/>
        <color theme="1"/>
        <rFont val="Arial CE"/>
        <charset val="238"/>
      </rPr>
      <t>3</t>
    </r>
    <r>
      <rPr>
        <b/>
        <sz val="8"/>
        <color theme="1"/>
        <rFont val="Arial CE"/>
        <charset val="238"/>
      </rPr>
      <t>.a) vztiahnutá na obostavaný priestor V</t>
    </r>
    <r>
      <rPr>
        <b/>
        <vertAlign val="subscript"/>
        <sz val="8"/>
        <color theme="1"/>
        <rFont val="Arial CE"/>
        <charset val="238"/>
      </rPr>
      <t xml:space="preserve">b </t>
    </r>
    <r>
      <rPr>
        <b/>
        <sz val="8"/>
        <color theme="1"/>
        <rFont val="Arial CE"/>
        <charset val="238"/>
      </rPr>
      <t>bez rekuperácie</t>
    </r>
  </si>
  <si>
    <r>
      <t>11b. Merná potreba tepla na vykurovanie (kWh/m</t>
    </r>
    <r>
      <rPr>
        <b/>
        <vertAlign val="superscript"/>
        <sz val="8"/>
        <color theme="1"/>
        <rFont val="Arial CE"/>
        <charset val="238"/>
      </rPr>
      <t>3</t>
    </r>
    <r>
      <rPr>
        <b/>
        <sz val="8"/>
        <color theme="1"/>
        <rFont val="Arial CE"/>
        <charset val="238"/>
      </rPr>
      <t>.a) vztiahnutá na obostavaný priestor V</t>
    </r>
    <r>
      <rPr>
        <b/>
        <vertAlign val="subscript"/>
        <sz val="8"/>
        <color theme="1"/>
        <rFont val="Arial CE"/>
        <charset val="238"/>
      </rPr>
      <t>b</t>
    </r>
    <r>
      <rPr>
        <b/>
        <sz val="8"/>
        <color theme="1"/>
        <rFont val="Arial CE"/>
        <charset val="238"/>
      </rPr>
      <t xml:space="preserve"> s rekuperáciou</t>
    </r>
  </si>
  <si>
    <t>Tabuľka č. 1 Cieľové hodnoty mernej tepelnej straty na vykurovanie QH,nd,N podľa STN 73 0540-2/2013 podľa faktoru tvaru budovy</t>
  </si>
  <si>
    <t>Tabuľka č. 2 Cieľové kritérium minimálnej požiadavky na energetickú hospodárnosť budov podľa STN 73 0540-2/2013 podľa kategórie budovy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</si>
</sst>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\ _€_-;\-* #,##0.00\ _€_-;_-* &quot;-&quot;??\ _€_-;_-@_-"/>
    <numFmt numFmtId="164" formatCode="#,##0.000"/>
  </numFmts>
  <fonts count="57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  <font>
      <b/>
      <sz val="8"/>
      <color theme="1"/>
      <name val="Arial CE"/>
      <family val="2"/>
      <charset val="238"/>
    </font>
    <font>
      <sz val="8"/>
      <color theme="1"/>
      <name val="Arial CE"/>
      <family val="2"/>
      <charset val="238"/>
    </font>
    <font>
      <b/>
      <sz val="10"/>
      <color theme="1"/>
      <name val="Arial Black"/>
      <family val="2"/>
      <charset val="238"/>
    </font>
    <font>
      <i/>
      <sz val="8"/>
      <color theme="1"/>
      <name val="Arial CE"/>
      <family val="2"/>
      <charset val="238"/>
    </font>
    <font>
      <i/>
      <vertAlign val="subscript"/>
      <sz val="8"/>
      <color theme="1"/>
      <name val="Arial CE"/>
      <family val="2"/>
      <charset val="238"/>
    </font>
    <font>
      <sz val="7"/>
      <color theme="1"/>
      <name val="Arial CE"/>
      <family val="2"/>
      <charset val="238"/>
    </font>
    <font>
      <b/>
      <sz val="7"/>
      <color theme="1"/>
      <name val="Arial CE"/>
      <family val="2"/>
      <charset val="238"/>
    </font>
    <font>
      <b/>
      <vertAlign val="subscript"/>
      <sz val="7"/>
      <color theme="1"/>
      <name val="Arial CE"/>
      <family val="2"/>
      <charset val="238"/>
    </font>
    <font>
      <sz val="7"/>
      <color theme="1"/>
      <name val="Arial CE"/>
      <charset val="238"/>
    </font>
    <font>
      <b/>
      <sz val="7"/>
      <color theme="1"/>
      <name val="Arial CE"/>
      <charset val="238"/>
    </font>
    <font>
      <b/>
      <vertAlign val="subscript"/>
      <sz val="7"/>
      <color theme="1"/>
      <name val="Arial CE"/>
      <charset val="238"/>
    </font>
    <font>
      <i/>
      <sz val="8"/>
      <color theme="1"/>
      <name val="Arial Narrow"/>
      <family val="2"/>
      <charset val="238"/>
    </font>
    <font>
      <sz val="8"/>
      <color theme="1"/>
      <name val="Arial Narrow"/>
      <family val="2"/>
      <charset val="238"/>
    </font>
    <font>
      <b/>
      <sz val="8"/>
      <color rgb="FF008000"/>
      <name val="Arial Narrow"/>
      <family val="2"/>
      <charset val="238"/>
    </font>
    <font>
      <b/>
      <i/>
      <sz val="8"/>
      <color theme="1"/>
      <name val="Arial Narrow"/>
      <family val="2"/>
      <charset val="238"/>
    </font>
    <font>
      <b/>
      <sz val="8"/>
      <color theme="1"/>
      <name val="Arial Narrow"/>
      <family val="2"/>
      <charset val="238"/>
    </font>
    <font>
      <b/>
      <vertAlign val="subscript"/>
      <sz val="8"/>
      <color theme="1"/>
      <name val="Arial Narrow"/>
      <family val="2"/>
      <charset val="238"/>
    </font>
    <font>
      <b/>
      <i/>
      <sz val="8"/>
      <color theme="1"/>
      <name val="Arial CE"/>
      <family val="2"/>
      <charset val="238"/>
    </font>
    <font>
      <b/>
      <i/>
      <vertAlign val="subscript"/>
      <sz val="8"/>
      <color theme="1"/>
      <name val="Arial CE"/>
      <family val="2"/>
      <charset val="238"/>
    </font>
    <font>
      <i/>
      <vertAlign val="superscript"/>
      <sz val="8"/>
      <color theme="1"/>
      <name val="Arial CE"/>
      <family val="2"/>
      <charset val="238"/>
    </font>
    <font>
      <b/>
      <vertAlign val="subscript"/>
      <sz val="8"/>
      <color theme="1"/>
      <name val="Arial CE"/>
      <family val="2"/>
      <charset val="238"/>
    </font>
    <font>
      <b/>
      <sz val="8"/>
      <color theme="1"/>
      <name val="Calibri"/>
      <family val="2"/>
      <charset val="238"/>
    </font>
    <font>
      <sz val="8"/>
      <color rgb="FFFF0000"/>
      <name val="Arial CE"/>
      <family val="2"/>
      <charset val="238"/>
    </font>
    <font>
      <vertAlign val="subscript"/>
      <sz val="8"/>
      <color theme="1"/>
      <name val="Arial CE"/>
      <family val="2"/>
      <charset val="238"/>
    </font>
    <font>
      <sz val="8"/>
      <color theme="1"/>
      <name val="Symbol"/>
      <family val="1"/>
      <charset val="2"/>
    </font>
    <font>
      <i/>
      <sz val="8"/>
      <color theme="1"/>
      <name val="Arial CE"/>
      <charset val="238"/>
    </font>
    <font>
      <i/>
      <vertAlign val="superscript"/>
      <sz val="8"/>
      <color theme="1"/>
      <name val="Arial CE"/>
      <charset val="238"/>
    </font>
    <font>
      <i/>
      <vertAlign val="subscript"/>
      <sz val="8"/>
      <color theme="1"/>
      <name val="Arial CE"/>
      <charset val="238"/>
    </font>
    <font>
      <b/>
      <sz val="8"/>
      <color theme="1"/>
      <name val="Arial CE"/>
      <charset val="238"/>
    </font>
    <font>
      <vertAlign val="subscript"/>
      <sz val="8"/>
      <color theme="1"/>
      <name val="Arial CE"/>
      <charset val="238"/>
    </font>
    <font>
      <b/>
      <sz val="8"/>
      <color rgb="FFFF0000"/>
      <name val="Arial CE"/>
      <charset val="238"/>
    </font>
    <font>
      <vertAlign val="superscript"/>
      <sz val="8"/>
      <color theme="1"/>
      <name val="Arial CE"/>
      <charset val="238"/>
    </font>
    <font>
      <b/>
      <vertAlign val="subscript"/>
      <sz val="8"/>
      <color theme="1"/>
      <name val="Arial CE"/>
      <charset val="238"/>
    </font>
    <font>
      <b/>
      <sz val="8"/>
      <color theme="1"/>
      <name val="Symbol"/>
      <family val="1"/>
      <charset val="2"/>
    </font>
    <font>
      <sz val="11"/>
      <color theme="1"/>
      <name val="Arial CE"/>
      <family val="2"/>
      <charset val="238"/>
    </font>
    <font>
      <vertAlign val="subscript"/>
      <sz val="8"/>
      <color theme="1"/>
      <name val="Arial Narrow"/>
      <family val="2"/>
      <charset val="238"/>
    </font>
    <font>
      <sz val="8"/>
      <name val="Arial CE"/>
      <charset val="238"/>
    </font>
    <font>
      <sz val="8"/>
      <name val="Symbol"/>
      <family val="1"/>
      <charset val="2"/>
    </font>
    <font>
      <vertAlign val="subscript"/>
      <sz val="8"/>
      <name val="Arial CE"/>
      <charset val="238"/>
    </font>
    <font>
      <b/>
      <sz val="8"/>
      <name val="Arial CE"/>
      <charset val="238"/>
    </font>
    <font>
      <sz val="8"/>
      <name val="Arial CE"/>
      <family val="2"/>
      <charset val="238"/>
    </font>
    <font>
      <b/>
      <vertAlign val="superscript"/>
      <sz val="8"/>
      <color theme="1"/>
      <name val="Arial CE"/>
      <family val="2"/>
      <charset val="238"/>
    </font>
    <font>
      <b/>
      <sz val="12"/>
      <color rgb="FFFF0000"/>
      <name val="Arial CE"/>
      <charset val="238"/>
    </font>
    <font>
      <sz val="8"/>
      <color theme="1"/>
      <name val="Arial CE"/>
      <charset val="238"/>
    </font>
    <font>
      <sz val="8"/>
      <color theme="9" tint="-0.249977111117893"/>
      <name val="Arial CE"/>
      <charset val="238"/>
    </font>
    <font>
      <sz val="10"/>
      <color theme="1"/>
      <name val="Arial Black"/>
      <family val="2"/>
      <charset val="238"/>
    </font>
    <font>
      <i/>
      <sz val="8"/>
      <color theme="8" tint="-0.249977111117893"/>
      <name val="Arial Narrow"/>
      <family val="2"/>
      <charset val="238"/>
    </font>
    <font>
      <sz val="8"/>
      <color theme="8" tint="-0.249977111117893"/>
      <name val="Symbol"/>
      <family val="1"/>
      <charset val="2"/>
    </font>
    <font>
      <sz val="8"/>
      <color theme="8" tint="-0.249977111117893"/>
      <name val="Calibri"/>
      <family val="2"/>
      <charset val="238"/>
    </font>
    <font>
      <i/>
      <vertAlign val="subscript"/>
      <sz val="8"/>
      <color theme="8" tint="-0.249977111117893"/>
      <name val="Arial Narrow"/>
      <family val="2"/>
      <charset val="238"/>
    </font>
    <font>
      <i/>
      <vertAlign val="superscript"/>
      <sz val="8"/>
      <color theme="8" tint="-0.249977111117893"/>
      <name val="Arial Narrow"/>
      <family val="2"/>
      <charset val="238"/>
    </font>
    <font>
      <sz val="12"/>
      <color rgb="FFFF0000"/>
      <name val="Arial Black"/>
      <family val="2"/>
      <charset val="238"/>
    </font>
    <font>
      <b/>
      <vertAlign val="superscript"/>
      <sz val="8"/>
      <color theme="1"/>
      <name val="Arial CE"/>
      <charset val="238"/>
    </font>
    <font>
      <b/>
      <i/>
      <sz val="8"/>
      <color rgb="FFFF0000"/>
      <name val="Arial CE"/>
      <charset val="238"/>
    </font>
  </fonts>
  <fills count="1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50"/>
        <bgColor indexed="64"/>
      </patternFill>
    </fill>
  </fills>
  <borders count="4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11">
    <xf numFmtId="0" fontId="0" fillId="0" borderId="0" xfId="0"/>
    <xf numFmtId="0" fontId="4" fillId="0" borderId="0" xfId="0" applyFont="1" applyAlignment="1">
      <alignment vertical="center"/>
    </xf>
    <xf numFmtId="2" fontId="4" fillId="0" borderId="8" xfId="0" applyNumberFormat="1" applyFont="1" applyBorder="1" applyAlignment="1">
      <alignment vertical="center"/>
    </xf>
    <xf numFmtId="2" fontId="3" fillId="0" borderId="20" xfId="0" applyNumberFormat="1" applyFont="1" applyBorder="1" applyAlignment="1">
      <alignment vertical="center"/>
    </xf>
    <xf numFmtId="2" fontId="4" fillId="0" borderId="23" xfId="0" applyNumberFormat="1" applyFont="1" applyBorder="1" applyAlignment="1">
      <alignment vertical="center"/>
    </xf>
    <xf numFmtId="2" fontId="4" fillId="0" borderId="11" xfId="0" applyNumberFormat="1" applyFont="1" applyBorder="1" applyAlignment="1">
      <alignment vertical="center"/>
    </xf>
    <xf numFmtId="2" fontId="4" fillId="0" borderId="12" xfId="0" applyNumberFormat="1" applyFont="1" applyBorder="1" applyAlignment="1">
      <alignment vertical="center"/>
    </xf>
    <xf numFmtId="2" fontId="4" fillId="0" borderId="15" xfId="0" applyNumberFormat="1" applyFont="1" applyBorder="1" applyAlignment="1">
      <alignment vertical="center"/>
    </xf>
    <xf numFmtId="2" fontId="6" fillId="0" borderId="4" xfId="0" applyNumberFormat="1" applyFont="1" applyBorder="1" applyAlignment="1">
      <alignment horizontal="right" vertical="center"/>
    </xf>
    <xf numFmtId="2" fontId="4" fillId="0" borderId="5" xfId="0" applyNumberFormat="1" applyFont="1" applyBorder="1" applyAlignment="1">
      <alignment horizontal="left" vertical="center"/>
    </xf>
    <xf numFmtId="2" fontId="6" fillId="0" borderId="5" xfId="0" applyNumberFormat="1" applyFont="1" applyBorder="1" applyAlignment="1">
      <alignment horizontal="right" vertical="center"/>
    </xf>
    <xf numFmtId="2" fontId="4" fillId="0" borderId="5" xfId="0" applyNumberFormat="1" applyFont="1" applyBorder="1" applyAlignment="1">
      <alignment horizontal="center" vertical="center"/>
    </xf>
    <xf numFmtId="2" fontId="4" fillId="0" borderId="5" xfId="0" applyNumberFormat="1" applyFont="1" applyBorder="1" applyAlignment="1">
      <alignment vertical="center"/>
    </xf>
    <xf numFmtId="2" fontId="3" fillId="0" borderId="11" xfId="0" applyNumberFormat="1" applyFont="1" applyBorder="1" applyAlignment="1">
      <alignment vertical="center"/>
    </xf>
    <xf numFmtId="2" fontId="4" fillId="0" borderId="12" xfId="0" applyNumberFormat="1" applyFont="1" applyBorder="1" applyAlignment="1">
      <alignment horizontal="left" vertical="center"/>
    </xf>
    <xf numFmtId="2" fontId="4" fillId="0" borderId="0" xfId="0" applyNumberFormat="1" applyFont="1" applyAlignment="1">
      <alignment vertical="center"/>
    </xf>
    <xf numFmtId="2" fontId="4" fillId="0" borderId="10" xfId="0" applyNumberFormat="1" applyFont="1" applyBorder="1" applyAlignment="1">
      <alignment vertical="center"/>
    </xf>
    <xf numFmtId="2" fontId="18" fillId="0" borderId="3" xfId="0" applyNumberFormat="1" applyFont="1" applyBorder="1" applyAlignment="1">
      <alignment vertical="center"/>
    </xf>
    <xf numFmtId="2" fontId="6" fillId="0" borderId="5" xfId="0" applyNumberFormat="1" applyFont="1" applyBorder="1" applyAlignment="1">
      <alignment horizontal="center" vertical="center"/>
    </xf>
    <xf numFmtId="2" fontId="4" fillId="0" borderId="21" xfId="0" applyNumberFormat="1" applyFont="1" applyBorder="1" applyAlignment="1">
      <alignment horizontal="center" vertical="center"/>
    </xf>
    <xf numFmtId="2" fontId="4" fillId="0" borderId="21" xfId="0" applyNumberFormat="1" applyFont="1" applyBorder="1" applyAlignment="1">
      <alignment vertical="center"/>
    </xf>
    <xf numFmtId="2" fontId="4" fillId="0" borderId="20" xfId="0" applyNumberFormat="1" applyFont="1" applyBorder="1" applyAlignment="1">
      <alignment vertical="center"/>
    </xf>
    <xf numFmtId="2" fontId="6" fillId="0" borderId="21" xfId="0" applyNumberFormat="1" applyFont="1" applyBorder="1" applyAlignment="1">
      <alignment horizontal="right" vertical="center"/>
    </xf>
    <xf numFmtId="2" fontId="20" fillId="0" borderId="21" xfId="0" applyNumberFormat="1" applyFont="1" applyBorder="1" applyAlignment="1">
      <alignment horizontal="right" vertical="center"/>
    </xf>
    <xf numFmtId="2" fontId="6" fillId="0" borderId="3" xfId="0" applyNumberFormat="1" applyFont="1" applyBorder="1" applyAlignment="1">
      <alignment horizontal="center" vertical="center"/>
    </xf>
    <xf numFmtId="2" fontId="4" fillId="0" borderId="21" xfId="0" applyNumberFormat="1" applyFont="1" applyBorder="1" applyAlignment="1">
      <alignment horizontal="right" vertical="center"/>
    </xf>
    <xf numFmtId="2" fontId="4" fillId="0" borderId="3" xfId="0" applyNumberFormat="1" applyFont="1" applyBorder="1" applyAlignment="1">
      <alignment horizontal="center" vertical="center"/>
    </xf>
    <xf numFmtId="2" fontId="6" fillId="0" borderId="12" xfId="0" applyNumberFormat="1" applyFont="1" applyBorder="1" applyAlignment="1">
      <alignment horizontal="right" vertical="center"/>
    </xf>
    <xf numFmtId="2" fontId="6" fillId="0" borderId="4" xfId="0" applyNumberFormat="1" applyFont="1" applyBorder="1" applyAlignment="1">
      <alignment vertical="center"/>
    </xf>
    <xf numFmtId="164" fontId="4" fillId="0" borderId="0" xfId="0" applyNumberFormat="1" applyFont="1" applyAlignment="1">
      <alignment vertical="center"/>
    </xf>
    <xf numFmtId="164" fontId="4" fillId="0" borderId="23" xfId="0" applyNumberFormat="1" applyFont="1" applyBorder="1" applyAlignment="1">
      <alignment vertical="center"/>
    </xf>
    <xf numFmtId="164" fontId="4" fillId="0" borderId="15" xfId="0" applyNumberFormat="1" applyFont="1" applyBorder="1" applyAlignment="1">
      <alignment vertical="center"/>
    </xf>
    <xf numFmtId="164" fontId="4" fillId="0" borderId="4" xfId="0" applyNumberFormat="1" applyFont="1" applyBorder="1" applyAlignment="1">
      <alignment vertical="center"/>
    </xf>
    <xf numFmtId="164" fontId="4" fillId="0" borderId="10" xfId="0" applyNumberFormat="1" applyFont="1" applyBorder="1" applyAlignment="1">
      <alignment vertical="center"/>
    </xf>
    <xf numFmtId="164" fontId="8" fillId="0" borderId="3" xfId="0" applyNumberFormat="1" applyFont="1" applyBorder="1" applyAlignment="1">
      <alignment horizontal="center" vertical="center"/>
    </xf>
    <xf numFmtId="164" fontId="11" fillId="0" borderId="3" xfId="0" applyNumberFormat="1" applyFont="1" applyBorder="1" applyAlignment="1">
      <alignment horizontal="center" vertical="center"/>
    </xf>
    <xf numFmtId="164" fontId="8" fillId="0" borderId="22" xfId="0" applyNumberFormat="1" applyFont="1" applyBorder="1" applyAlignment="1">
      <alignment horizontal="center" vertical="center"/>
    </xf>
    <xf numFmtId="164" fontId="4" fillId="0" borderId="20" xfId="0" applyNumberFormat="1" applyFont="1" applyBorder="1" applyAlignment="1">
      <alignment vertical="center"/>
    </xf>
    <xf numFmtId="164" fontId="6" fillId="0" borderId="3" xfId="0" applyNumberFormat="1" applyFont="1" applyBorder="1" applyAlignment="1">
      <alignment horizontal="center" vertical="center"/>
    </xf>
    <xf numFmtId="164" fontId="4" fillId="0" borderId="3" xfId="0" applyNumberFormat="1" applyFont="1" applyBorder="1" applyAlignment="1">
      <alignment horizontal="right" vertical="center"/>
    </xf>
    <xf numFmtId="164" fontId="4" fillId="0" borderId="21" xfId="0" applyNumberFormat="1" applyFont="1" applyBorder="1" applyAlignment="1">
      <alignment horizontal="right" vertical="center"/>
    </xf>
    <xf numFmtId="164" fontId="31" fillId="0" borderId="20" xfId="0" applyNumberFormat="1" applyFont="1" applyBorder="1" applyAlignment="1">
      <alignment vertical="center"/>
    </xf>
    <xf numFmtId="164" fontId="31" fillId="0" borderId="3" xfId="0" applyNumberFormat="1" applyFont="1" applyBorder="1" applyAlignment="1">
      <alignment horizontal="center" vertical="center"/>
    </xf>
    <xf numFmtId="164" fontId="4" fillId="0" borderId="5" xfId="0" applyNumberFormat="1" applyFont="1" applyBorder="1" applyAlignment="1">
      <alignment horizontal="right" vertical="center"/>
    </xf>
    <xf numFmtId="164" fontId="31" fillId="3" borderId="3" xfId="0" applyNumberFormat="1" applyFont="1" applyFill="1" applyBorder="1" applyAlignment="1">
      <alignment horizontal="center" vertical="center"/>
    </xf>
    <xf numFmtId="164" fontId="4" fillId="5" borderId="3" xfId="0" applyNumberFormat="1" applyFont="1" applyFill="1" applyBorder="1" applyAlignment="1">
      <alignment horizontal="center" vertical="center"/>
    </xf>
    <xf numFmtId="164" fontId="31" fillId="0" borderId="3" xfId="0" applyNumberFormat="1" applyFont="1" applyBorder="1" applyAlignment="1">
      <alignment horizontal="right" vertical="center"/>
    </xf>
    <xf numFmtId="164" fontId="33" fillId="0" borderId="21" xfId="0" applyNumberFormat="1" applyFont="1" applyBorder="1" applyAlignment="1">
      <alignment horizontal="right" vertical="center"/>
    </xf>
    <xf numFmtId="164" fontId="4" fillId="0" borderId="22" xfId="0" applyNumberFormat="1" applyFont="1" applyBorder="1" applyAlignment="1">
      <alignment horizontal="left" vertical="center"/>
    </xf>
    <xf numFmtId="164" fontId="4" fillId="0" borderId="17" xfId="0" applyNumberFormat="1" applyFont="1" applyBorder="1" applyAlignment="1">
      <alignment horizontal="center" vertical="center"/>
    </xf>
    <xf numFmtId="164" fontId="4" fillId="3" borderId="3" xfId="0" applyNumberFormat="1" applyFont="1" applyFill="1" applyBorder="1" applyAlignment="1">
      <alignment horizontal="center" vertical="center"/>
    </xf>
    <xf numFmtId="164" fontId="4" fillId="2" borderId="3" xfId="0" applyNumberFormat="1" applyFont="1" applyFill="1" applyBorder="1" applyAlignment="1">
      <alignment horizontal="center" vertical="center"/>
    </xf>
    <xf numFmtId="164" fontId="25" fillId="0" borderId="3" xfId="0" applyNumberFormat="1" applyFont="1" applyBorder="1" applyAlignment="1">
      <alignment horizontal="center" vertical="center"/>
    </xf>
    <xf numFmtId="164" fontId="4" fillId="0" borderId="0" xfId="0" applyNumberFormat="1" applyFont="1" applyBorder="1" applyAlignment="1">
      <alignment vertical="center"/>
    </xf>
    <xf numFmtId="164" fontId="4" fillId="0" borderId="16" xfId="0" applyNumberFormat="1" applyFont="1" applyBorder="1" applyAlignment="1">
      <alignment vertical="center"/>
    </xf>
    <xf numFmtId="164" fontId="31" fillId="0" borderId="18" xfId="0" applyNumberFormat="1" applyFont="1" applyBorder="1" applyAlignment="1">
      <alignment horizontal="center" vertical="center"/>
    </xf>
    <xf numFmtId="164" fontId="31" fillId="3" borderId="18" xfId="0" applyNumberFormat="1" applyFont="1" applyFill="1" applyBorder="1" applyAlignment="1">
      <alignment horizontal="center" vertical="center"/>
    </xf>
    <xf numFmtId="164" fontId="4" fillId="5" borderId="18" xfId="0" applyNumberFormat="1" applyFont="1" applyFill="1" applyBorder="1" applyAlignment="1">
      <alignment horizontal="center" vertical="center"/>
    </xf>
    <xf numFmtId="164" fontId="4" fillId="3" borderId="18" xfId="0" applyNumberFormat="1" applyFont="1" applyFill="1" applyBorder="1" applyAlignment="1">
      <alignment horizontal="center" vertical="center"/>
    </xf>
    <xf numFmtId="164" fontId="25" fillId="0" borderId="18" xfId="0" applyNumberFormat="1" applyFont="1" applyBorder="1" applyAlignment="1">
      <alignment horizontal="center" vertical="center"/>
    </xf>
    <xf numFmtId="164" fontId="4" fillId="2" borderId="18" xfId="0" applyNumberFormat="1" applyFont="1" applyFill="1" applyBorder="1" applyAlignment="1">
      <alignment horizontal="center" vertical="center"/>
    </xf>
    <xf numFmtId="164" fontId="4" fillId="0" borderId="0" xfId="0" applyNumberFormat="1" applyFont="1" applyBorder="1" applyAlignment="1">
      <alignment horizontal="right" vertical="center"/>
    </xf>
    <xf numFmtId="164" fontId="4" fillId="0" borderId="0" xfId="0" applyNumberFormat="1" applyFont="1" applyBorder="1" applyAlignment="1">
      <alignment horizontal="center" vertical="center"/>
    </xf>
    <xf numFmtId="164" fontId="31" fillId="4" borderId="3" xfId="0" applyNumberFormat="1" applyFont="1" applyFill="1" applyBorder="1" applyAlignment="1">
      <alignment horizontal="center" vertical="center"/>
    </xf>
    <xf numFmtId="164" fontId="31" fillId="4" borderId="18" xfId="0" applyNumberFormat="1" applyFont="1" applyFill="1" applyBorder="1" applyAlignment="1">
      <alignment horizontal="center" vertical="center"/>
    </xf>
    <xf numFmtId="164" fontId="4" fillId="0" borderId="3" xfId="0" applyNumberFormat="1" applyFont="1" applyBorder="1" applyAlignment="1">
      <alignment horizontal="center" vertical="center"/>
    </xf>
    <xf numFmtId="164" fontId="6" fillId="0" borderId="21" xfId="0" applyNumberFormat="1" applyFont="1" applyBorder="1" applyAlignment="1">
      <alignment horizontal="right" vertical="center"/>
    </xf>
    <xf numFmtId="164" fontId="6" fillId="0" borderId="19" xfId="0" applyNumberFormat="1" applyFont="1" applyBorder="1" applyAlignment="1">
      <alignment horizontal="right" vertical="center"/>
    </xf>
    <xf numFmtId="164" fontId="3" fillId="0" borderId="12" xfId="0" applyNumberFormat="1" applyFont="1" applyBorder="1" applyAlignment="1">
      <alignment horizontal="center" vertical="center"/>
    </xf>
    <xf numFmtId="164" fontId="4" fillId="0" borderId="18" xfId="0" applyNumberFormat="1" applyFont="1" applyBorder="1" applyAlignment="1">
      <alignment horizontal="center" vertical="center"/>
    </xf>
    <xf numFmtId="164" fontId="4" fillId="0" borderId="21" xfId="0" applyNumberFormat="1" applyFont="1" applyBorder="1" applyAlignment="1">
      <alignment horizontal="center" vertical="center"/>
    </xf>
    <xf numFmtId="164" fontId="4" fillId="0" borderId="23" xfId="0" applyNumberFormat="1" applyFont="1" applyBorder="1" applyAlignment="1">
      <alignment horizontal="center" vertical="center"/>
    </xf>
    <xf numFmtId="164" fontId="4" fillId="0" borderId="0" xfId="0" applyNumberFormat="1" applyFont="1" applyBorder="1" applyAlignment="1">
      <alignment horizontal="left" vertical="center"/>
    </xf>
    <xf numFmtId="2" fontId="4" fillId="0" borderId="21" xfId="0" applyNumberFormat="1" applyFont="1" applyBorder="1" applyAlignment="1">
      <alignment horizontal="center" vertical="center"/>
    </xf>
    <xf numFmtId="2" fontId="4" fillId="0" borderId="5" xfId="0" applyNumberFormat="1" applyFont="1" applyBorder="1" applyAlignment="1">
      <alignment horizontal="left" vertical="center"/>
    </xf>
    <xf numFmtId="164" fontId="4" fillId="0" borderId="3" xfId="0" applyNumberFormat="1" applyFont="1" applyBorder="1" applyAlignment="1">
      <alignment vertical="center"/>
    </xf>
    <xf numFmtId="164" fontId="27" fillId="2" borderId="3" xfId="0" applyNumberFormat="1" applyFont="1" applyFill="1" applyBorder="1" applyAlignment="1">
      <alignment horizontal="center" vertical="center"/>
    </xf>
    <xf numFmtId="164" fontId="3" fillId="2" borderId="3" xfId="0" applyNumberFormat="1" applyFont="1" applyFill="1" applyBorder="1" applyAlignment="1">
      <alignment horizontal="center" vertical="center"/>
    </xf>
    <xf numFmtId="164" fontId="3" fillId="6" borderId="3" xfId="0" applyNumberFormat="1" applyFont="1" applyFill="1" applyBorder="1" applyAlignment="1">
      <alignment horizontal="center" vertical="center"/>
    </xf>
    <xf numFmtId="164" fontId="2" fillId="0" borderId="0" xfId="0" applyNumberFormat="1" applyFont="1" applyAlignment="1">
      <alignment vertical="center"/>
    </xf>
    <xf numFmtId="164" fontId="37" fillId="0" borderId="0" xfId="0" applyNumberFormat="1" applyFont="1" applyAlignment="1">
      <alignment vertical="center"/>
    </xf>
    <xf numFmtId="164" fontId="4" fillId="0" borderId="0" xfId="0" applyNumberFormat="1" applyFont="1" applyAlignment="1">
      <alignment horizontal="right" vertical="center"/>
    </xf>
    <xf numFmtId="164" fontId="39" fillId="0" borderId="3" xfId="0" applyNumberFormat="1" applyFont="1" applyBorder="1" applyAlignment="1">
      <alignment horizontal="right" vertical="center"/>
    </xf>
    <xf numFmtId="164" fontId="42" fillId="6" borderId="3" xfId="0" applyNumberFormat="1" applyFont="1" applyFill="1" applyBorder="1" applyAlignment="1">
      <alignment horizontal="center" vertical="center"/>
    </xf>
    <xf numFmtId="164" fontId="4" fillId="0" borderId="3" xfId="0" applyNumberFormat="1" applyFont="1" applyBorder="1" applyAlignment="1">
      <alignment horizontal="center" vertical="center"/>
    </xf>
    <xf numFmtId="164" fontId="31" fillId="4" borderId="3" xfId="0" applyNumberFormat="1" applyFont="1" applyFill="1" applyBorder="1" applyAlignment="1">
      <alignment horizontal="center" vertical="center"/>
    </xf>
    <xf numFmtId="164" fontId="31" fillId="4" borderId="18" xfId="0" applyNumberFormat="1" applyFont="1" applyFill="1" applyBorder="1" applyAlignment="1">
      <alignment horizontal="center" vertical="center"/>
    </xf>
    <xf numFmtId="2" fontId="6" fillId="0" borderId="21" xfId="0" applyNumberFormat="1" applyFont="1" applyBorder="1" applyAlignment="1">
      <alignment horizontal="right" vertical="center"/>
    </xf>
    <xf numFmtId="164" fontId="16" fillId="0" borderId="3" xfId="0" applyNumberFormat="1" applyFont="1" applyBorder="1" applyAlignment="1">
      <alignment horizontal="center" vertical="center"/>
    </xf>
    <xf numFmtId="164" fontId="14" fillId="0" borderId="0" xfId="0" applyNumberFormat="1" applyFont="1" applyBorder="1" applyAlignment="1">
      <alignment vertical="center"/>
    </xf>
    <xf numFmtId="164" fontId="15" fillId="0" borderId="0" xfId="0" applyNumberFormat="1" applyFont="1" applyBorder="1" applyAlignment="1">
      <alignment horizontal="center" vertical="center"/>
    </xf>
    <xf numFmtId="164" fontId="15" fillId="0" borderId="0" xfId="0" applyNumberFormat="1" applyFont="1" applyFill="1" applyBorder="1" applyAlignment="1">
      <alignment horizontal="center" vertical="center"/>
    </xf>
    <xf numFmtId="164" fontId="3" fillId="0" borderId="14" xfId="0" applyNumberFormat="1" applyFont="1" applyBorder="1" applyAlignment="1">
      <alignment vertical="center"/>
    </xf>
    <xf numFmtId="164" fontId="3" fillId="0" borderId="12" xfId="0" applyNumberFormat="1" applyFont="1" applyBorder="1" applyAlignment="1">
      <alignment vertical="center"/>
    </xf>
    <xf numFmtId="164" fontId="4" fillId="0" borderId="3" xfId="0" applyNumberFormat="1" applyFont="1" applyBorder="1" applyAlignment="1">
      <alignment horizontal="center" vertical="center" wrapText="1"/>
    </xf>
    <xf numFmtId="164" fontId="20" fillId="0" borderId="3" xfId="0" applyNumberFormat="1" applyFont="1" applyBorder="1" applyAlignment="1">
      <alignment horizontal="right" vertical="center"/>
    </xf>
    <xf numFmtId="164" fontId="33" fillId="8" borderId="3" xfId="0" applyNumberFormat="1" applyFont="1" applyFill="1" applyBorder="1" applyAlignment="1">
      <alignment horizontal="center" vertical="center"/>
    </xf>
    <xf numFmtId="164" fontId="4" fillId="8" borderId="3" xfId="0" applyNumberFormat="1" applyFont="1" applyFill="1" applyBorder="1" applyAlignment="1">
      <alignment horizontal="center" vertical="center"/>
    </xf>
    <xf numFmtId="164" fontId="46" fillId="3" borderId="3" xfId="0" applyNumberFormat="1" applyFont="1" applyFill="1" applyBorder="1" applyAlignment="1">
      <alignment horizontal="center" vertical="center"/>
    </xf>
    <xf numFmtId="164" fontId="3" fillId="0" borderId="0" xfId="0" applyNumberFormat="1" applyFont="1" applyFill="1" applyBorder="1" applyAlignment="1">
      <alignment horizontal="center" vertical="center"/>
    </xf>
    <xf numFmtId="164" fontId="4" fillId="0" borderId="0" xfId="0" applyNumberFormat="1" applyFont="1" applyFill="1" applyBorder="1" applyAlignment="1">
      <alignment vertical="center"/>
    </xf>
    <xf numFmtId="164" fontId="4" fillId="0" borderId="0" xfId="0" applyNumberFormat="1" applyFont="1" applyFill="1" applyBorder="1" applyAlignment="1">
      <alignment horizontal="center" vertical="center"/>
    </xf>
    <xf numFmtId="164" fontId="25" fillId="0" borderId="0" xfId="0" applyNumberFormat="1" applyFont="1" applyFill="1" applyBorder="1" applyAlignment="1">
      <alignment horizontal="center" vertical="center"/>
    </xf>
    <xf numFmtId="164" fontId="25" fillId="0" borderId="0" xfId="0" applyNumberFormat="1" applyFont="1" applyAlignment="1">
      <alignment vertical="center"/>
    </xf>
    <xf numFmtId="164" fontId="15" fillId="8" borderId="3" xfId="0" applyNumberFormat="1" applyFont="1" applyFill="1" applyBorder="1" applyAlignment="1">
      <alignment horizontal="center" vertical="center"/>
    </xf>
    <xf numFmtId="164" fontId="15" fillId="4" borderId="3" xfId="0" applyNumberFormat="1" applyFont="1" applyFill="1" applyBorder="1" applyAlignment="1">
      <alignment horizontal="center" vertical="center"/>
    </xf>
    <xf numFmtId="164" fontId="15" fillId="4" borderId="22" xfId="0" applyNumberFormat="1" applyFont="1" applyFill="1" applyBorder="1" applyAlignment="1">
      <alignment horizontal="center" vertical="center"/>
    </xf>
    <xf numFmtId="10" fontId="4" fillId="4" borderId="3" xfId="0" applyNumberFormat="1" applyFont="1" applyFill="1" applyBorder="1" applyAlignment="1">
      <alignment horizontal="center" vertical="center"/>
    </xf>
    <xf numFmtId="2" fontId="18" fillId="13" borderId="22" xfId="0" applyNumberFormat="1" applyFont="1" applyFill="1" applyBorder="1" applyAlignment="1">
      <alignment horizontal="center" vertical="center"/>
    </xf>
    <xf numFmtId="2" fontId="18" fillId="13" borderId="19" xfId="0" applyNumberFormat="1" applyFont="1" applyFill="1" applyBorder="1" applyAlignment="1">
      <alignment horizontal="center" vertical="center"/>
    </xf>
    <xf numFmtId="2" fontId="4" fillId="8" borderId="3" xfId="0" applyNumberFormat="1" applyFont="1" applyFill="1" applyBorder="1" applyAlignment="1">
      <alignment horizontal="center" vertical="center"/>
    </xf>
    <xf numFmtId="164" fontId="47" fillId="8" borderId="31" xfId="0" applyNumberFormat="1" applyFont="1" applyFill="1" applyBorder="1" applyAlignment="1">
      <alignment horizontal="center" vertical="center" wrapText="1"/>
    </xf>
    <xf numFmtId="164" fontId="39" fillId="8" borderId="31" xfId="0" applyNumberFormat="1" applyFont="1" applyFill="1" applyBorder="1" applyAlignment="1">
      <alignment horizontal="center" vertical="center" wrapText="1"/>
    </xf>
    <xf numFmtId="2" fontId="4" fillId="0" borderId="24" xfId="0" applyNumberFormat="1" applyFont="1" applyBorder="1" applyAlignment="1">
      <alignment vertical="center"/>
    </xf>
    <xf numFmtId="2" fontId="4" fillId="0" borderId="1" xfId="0" applyNumberFormat="1" applyFont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25" xfId="0" applyNumberFormat="1" applyFont="1" applyBorder="1" applyAlignment="1">
      <alignment vertical="center"/>
    </xf>
    <xf numFmtId="164" fontId="15" fillId="8" borderId="17" xfId="0" applyNumberFormat="1" applyFont="1" applyFill="1" applyBorder="1" applyAlignment="1">
      <alignment horizontal="center" vertical="center"/>
    </xf>
    <xf numFmtId="2" fontId="4" fillId="0" borderId="0" xfId="0" applyNumberFormat="1" applyFont="1" applyBorder="1" applyAlignment="1">
      <alignment vertical="center"/>
    </xf>
    <xf numFmtId="2" fontId="18" fillId="13" borderId="34" xfId="0" applyNumberFormat="1" applyFont="1" applyFill="1" applyBorder="1" applyAlignment="1">
      <alignment horizontal="center" vertical="center"/>
    </xf>
    <xf numFmtId="10" fontId="4" fillId="13" borderId="19" xfId="0" applyNumberFormat="1" applyFont="1" applyFill="1" applyBorder="1" applyAlignment="1">
      <alignment horizontal="center" vertical="center"/>
    </xf>
    <xf numFmtId="164" fontId="15" fillId="4" borderId="14" xfId="0" applyNumberFormat="1" applyFont="1" applyFill="1" applyBorder="1" applyAlignment="1">
      <alignment horizontal="center" vertical="center"/>
    </xf>
    <xf numFmtId="2" fontId="4" fillId="4" borderId="7" xfId="0" applyNumberFormat="1" applyFont="1" applyFill="1" applyBorder="1" applyAlignment="1">
      <alignment horizontal="center" vertical="center"/>
    </xf>
    <xf numFmtId="2" fontId="4" fillId="4" borderId="8" xfId="0" applyNumberFormat="1" applyFont="1" applyFill="1" applyBorder="1" applyAlignment="1">
      <alignment vertical="center"/>
    </xf>
    <xf numFmtId="2" fontId="4" fillId="4" borderId="22" xfId="0" applyNumberFormat="1" applyFont="1" applyFill="1" applyBorder="1" applyAlignment="1">
      <alignment horizontal="center" vertical="center"/>
    </xf>
    <xf numFmtId="2" fontId="4" fillId="4" borderId="23" xfId="0" applyNumberFormat="1" applyFont="1" applyFill="1" applyBorder="1" applyAlignment="1">
      <alignment vertical="center"/>
    </xf>
    <xf numFmtId="164" fontId="6" fillId="0" borderId="3" xfId="0" applyNumberFormat="1" applyFont="1" applyBorder="1" applyAlignment="1">
      <alignment horizontal="right" vertical="center"/>
    </xf>
    <xf numFmtId="2" fontId="3" fillId="9" borderId="36" xfId="0" applyNumberFormat="1" applyFont="1" applyFill="1" applyBorder="1" applyAlignment="1">
      <alignment vertical="center"/>
    </xf>
    <xf numFmtId="164" fontId="4" fillId="0" borderId="22" xfId="0" applyNumberFormat="1" applyFont="1" applyBorder="1" applyAlignment="1">
      <alignment vertical="center"/>
    </xf>
    <xf numFmtId="164" fontId="6" fillId="10" borderId="3" xfId="0" applyNumberFormat="1" applyFont="1" applyFill="1" applyBorder="1" applyAlignment="1">
      <alignment horizontal="center" vertical="center" wrapText="1"/>
    </xf>
    <xf numFmtId="2" fontId="48" fillId="0" borderId="26" xfId="0" applyNumberFormat="1" applyFont="1" applyBorder="1" applyAlignment="1">
      <alignment vertical="center"/>
    </xf>
    <xf numFmtId="2" fontId="4" fillId="0" borderId="36" xfId="0" applyNumberFormat="1" applyFont="1" applyBorder="1" applyAlignment="1">
      <alignment vertical="center" wrapText="1"/>
    </xf>
    <xf numFmtId="2" fontId="4" fillId="0" borderId="11" xfId="0" applyNumberFormat="1" applyFont="1" applyBorder="1" applyAlignment="1">
      <alignment horizontal="left" vertical="center"/>
    </xf>
    <xf numFmtId="164" fontId="46" fillId="3" borderId="3" xfId="0" applyNumberFormat="1" applyFont="1" applyFill="1" applyBorder="1" applyAlignment="1">
      <alignment horizontal="center" vertical="center" wrapText="1"/>
    </xf>
    <xf numFmtId="164" fontId="2" fillId="0" borderId="0" xfId="0" applyNumberFormat="1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4" fillId="0" borderId="3" xfId="0" applyFont="1" applyBorder="1" applyAlignment="1">
      <alignment vertical="center" wrapText="1"/>
    </xf>
    <xf numFmtId="2" fontId="31" fillId="6" borderId="3" xfId="0" applyNumberFormat="1" applyFont="1" applyFill="1" applyBorder="1" applyAlignment="1">
      <alignment horizontal="center" vertical="center"/>
    </xf>
    <xf numFmtId="0" fontId="4" fillId="0" borderId="3" xfId="0" applyFont="1" applyBorder="1" applyAlignment="1">
      <alignment vertical="center"/>
    </xf>
    <xf numFmtId="164" fontId="33" fillId="3" borderId="3" xfId="0" applyNumberFormat="1" applyFont="1" applyFill="1" applyBorder="1" applyAlignment="1">
      <alignment horizontal="center" vertical="center" wrapText="1"/>
    </xf>
    <xf numFmtId="164" fontId="33" fillId="3" borderId="3" xfId="0" applyNumberFormat="1" applyFont="1" applyFill="1" applyBorder="1" applyAlignment="1">
      <alignment horizontal="center" vertical="center"/>
    </xf>
    <xf numFmtId="164" fontId="4" fillId="0" borderId="3" xfId="0" applyNumberFormat="1" applyFont="1" applyBorder="1" applyAlignment="1">
      <alignment horizontal="center" vertical="center"/>
    </xf>
    <xf numFmtId="164" fontId="31" fillId="4" borderId="3" xfId="0" applyNumberFormat="1" applyFont="1" applyFill="1" applyBorder="1" applyAlignment="1">
      <alignment horizontal="center" vertical="center"/>
    </xf>
    <xf numFmtId="164" fontId="31" fillId="7" borderId="16" xfId="0" applyNumberFormat="1" applyFont="1" applyFill="1" applyBorder="1" applyAlignment="1">
      <alignment vertical="center"/>
    </xf>
    <xf numFmtId="164" fontId="31" fillId="14" borderId="16" xfId="0" applyNumberFormat="1" applyFont="1" applyFill="1" applyBorder="1" applyAlignment="1">
      <alignment vertical="center"/>
    </xf>
    <xf numFmtId="2" fontId="6" fillId="0" borderId="3" xfId="0" applyNumberFormat="1" applyFont="1" applyBorder="1" applyAlignment="1">
      <alignment horizontal="right" vertical="center"/>
    </xf>
    <xf numFmtId="2" fontId="4" fillId="4" borderId="3" xfId="0" applyNumberFormat="1" applyFont="1" applyFill="1" applyBorder="1" applyAlignment="1">
      <alignment horizontal="center" vertical="center"/>
    </xf>
    <xf numFmtId="2" fontId="6" fillId="0" borderId="3" xfId="0" applyNumberFormat="1" applyFont="1" applyBorder="1" applyAlignment="1">
      <alignment horizontal="center" vertical="center" wrapText="1"/>
    </xf>
    <xf numFmtId="2" fontId="6" fillId="10" borderId="3" xfId="0" applyNumberFormat="1" applyFont="1" applyFill="1" applyBorder="1" applyAlignment="1">
      <alignment horizontal="center" vertical="center" wrapText="1"/>
    </xf>
    <xf numFmtId="2" fontId="4" fillId="4" borderId="15" xfId="0" applyNumberFormat="1" applyFont="1" applyFill="1" applyBorder="1" applyAlignment="1">
      <alignment vertical="center"/>
    </xf>
    <xf numFmtId="164" fontId="45" fillId="4" borderId="3" xfId="0" applyNumberFormat="1" applyFont="1" applyFill="1" applyBorder="1" applyAlignment="1">
      <alignment horizontal="center" vertical="center"/>
    </xf>
    <xf numFmtId="164" fontId="46" fillId="0" borderId="3" xfId="0" applyNumberFormat="1" applyFont="1" applyBorder="1" applyAlignment="1">
      <alignment horizontal="center" vertical="center"/>
    </xf>
    <xf numFmtId="164" fontId="3" fillId="4" borderId="3" xfId="0" applyNumberFormat="1" applyFont="1" applyFill="1" applyBorder="1" applyAlignment="1">
      <alignment horizontal="center" vertical="center"/>
    </xf>
    <xf numFmtId="164" fontId="4" fillId="2" borderId="3" xfId="0" applyNumberFormat="1" applyFont="1" applyFill="1" applyBorder="1" applyAlignment="1">
      <alignment horizontal="center" vertical="center" wrapText="1"/>
    </xf>
    <xf numFmtId="164" fontId="46" fillId="0" borderId="3" xfId="0" applyNumberFormat="1" applyFont="1" applyBorder="1" applyAlignment="1">
      <alignment horizontal="center" vertical="center" wrapText="1"/>
    </xf>
    <xf numFmtId="164" fontId="4" fillId="0" borderId="22" xfId="0" applyNumberFormat="1" applyFont="1" applyBorder="1" applyAlignment="1">
      <alignment horizontal="center" vertical="center"/>
    </xf>
    <xf numFmtId="164" fontId="4" fillId="0" borderId="19" xfId="0" applyNumberFormat="1" applyFont="1" applyBorder="1" applyAlignment="1">
      <alignment horizontal="center" vertical="center"/>
    </xf>
    <xf numFmtId="164" fontId="31" fillId="9" borderId="20" xfId="0" applyNumberFormat="1" applyFont="1" applyFill="1" applyBorder="1" applyAlignment="1">
      <alignment horizontal="left" vertical="center"/>
    </xf>
    <xf numFmtId="164" fontId="31" fillId="9" borderId="21" xfId="0" applyNumberFormat="1" applyFont="1" applyFill="1" applyBorder="1" applyAlignment="1">
      <alignment horizontal="left" vertical="center"/>
    </xf>
    <xf numFmtId="164" fontId="2" fillId="0" borderId="0" xfId="0" applyNumberFormat="1" applyFont="1" applyAlignment="1">
      <alignment horizontal="center" vertical="center" wrapText="1" shrinkToFit="1"/>
    </xf>
    <xf numFmtId="164" fontId="49" fillId="0" borderId="20" xfId="0" applyNumberFormat="1" applyFont="1" applyBorder="1" applyAlignment="1">
      <alignment vertical="center"/>
    </xf>
    <xf numFmtId="164" fontId="49" fillId="0" borderId="19" xfId="0" applyNumberFormat="1" applyFont="1" applyBorder="1" applyAlignment="1">
      <alignment vertical="center"/>
    </xf>
    <xf numFmtId="164" fontId="4" fillId="0" borderId="3" xfId="0" applyNumberFormat="1" applyFont="1" applyBorder="1" applyAlignment="1">
      <alignment horizontal="center" vertical="center"/>
    </xf>
    <xf numFmtId="164" fontId="49" fillId="0" borderId="20" xfId="0" applyNumberFormat="1" applyFont="1" applyBorder="1" applyAlignment="1">
      <alignment horizontal="left" vertical="center" wrapText="1"/>
    </xf>
    <xf numFmtId="164" fontId="49" fillId="0" borderId="19" xfId="0" applyNumberFormat="1" applyFont="1" applyBorder="1" applyAlignment="1">
      <alignment horizontal="left" vertical="center" wrapText="1"/>
    </xf>
    <xf numFmtId="2" fontId="17" fillId="0" borderId="20" xfId="0" applyNumberFormat="1" applyFont="1" applyBorder="1" applyAlignment="1">
      <alignment horizontal="left" vertical="center"/>
    </xf>
    <xf numFmtId="2" fontId="17" fillId="0" borderId="19" xfId="0" applyNumberFormat="1" applyFont="1" applyBorder="1" applyAlignment="1">
      <alignment horizontal="left" vertical="center"/>
    </xf>
    <xf numFmtId="164" fontId="6" fillId="0" borderId="21" xfId="0" applyNumberFormat="1" applyFont="1" applyBorder="1" applyAlignment="1">
      <alignment horizontal="center" vertical="center"/>
    </xf>
    <xf numFmtId="2" fontId="3" fillId="9" borderId="11" xfId="0" applyNumberFormat="1" applyFont="1" applyFill="1" applyBorder="1" applyAlignment="1">
      <alignment horizontal="left" vertical="center"/>
    </xf>
    <xf numFmtId="2" fontId="3" fillId="9" borderId="12" xfId="0" applyNumberFormat="1" applyFont="1" applyFill="1" applyBorder="1" applyAlignment="1">
      <alignment horizontal="left" vertical="center"/>
    </xf>
    <xf numFmtId="2" fontId="3" fillId="9" borderId="4" xfId="0" applyNumberFormat="1" applyFont="1" applyFill="1" applyBorder="1" applyAlignment="1">
      <alignment horizontal="left" vertical="center"/>
    </xf>
    <xf numFmtId="2" fontId="3" fillId="9" borderId="5" xfId="0" applyNumberFormat="1" applyFont="1" applyFill="1" applyBorder="1" applyAlignment="1">
      <alignment horizontal="left" vertical="center"/>
    </xf>
    <xf numFmtId="2" fontId="3" fillId="0" borderId="20" xfId="0" applyNumberFormat="1" applyFont="1" applyBorder="1" applyAlignment="1">
      <alignment horizontal="left" vertical="center"/>
    </xf>
    <xf numFmtId="2" fontId="3" fillId="0" borderId="19" xfId="0" applyNumberFormat="1" applyFont="1" applyBorder="1" applyAlignment="1">
      <alignment horizontal="left" vertical="center"/>
    </xf>
    <xf numFmtId="2" fontId="4" fillId="0" borderId="21" xfId="0" applyNumberFormat="1" applyFont="1" applyBorder="1" applyAlignment="1">
      <alignment horizontal="left" vertical="center"/>
    </xf>
    <xf numFmtId="2" fontId="4" fillId="0" borderId="11" xfId="0" applyNumberFormat="1" applyFont="1" applyBorder="1" applyAlignment="1">
      <alignment horizontal="left" vertical="center"/>
    </xf>
    <xf numFmtId="2" fontId="4" fillId="0" borderId="12" xfId="0" applyNumberFormat="1" applyFont="1" applyBorder="1" applyAlignment="1">
      <alignment horizontal="left" vertical="center"/>
    </xf>
    <xf numFmtId="164" fontId="49" fillId="0" borderId="20" xfId="0" applyNumberFormat="1" applyFont="1" applyBorder="1" applyAlignment="1">
      <alignment vertical="center" wrapText="1"/>
    </xf>
    <xf numFmtId="164" fontId="49" fillId="0" borderId="19" xfId="0" applyNumberFormat="1" applyFont="1" applyBorder="1" applyAlignment="1">
      <alignment vertical="center" wrapText="1"/>
    </xf>
    <xf numFmtId="164" fontId="49" fillId="0" borderId="20" xfId="0" applyNumberFormat="1" applyFont="1" applyBorder="1" applyAlignment="1">
      <alignment horizontal="left" vertical="center"/>
    </xf>
    <xf numFmtId="164" fontId="49" fillId="0" borderId="19" xfId="0" applyNumberFormat="1" applyFont="1" applyBorder="1" applyAlignment="1">
      <alignment horizontal="left" vertical="center"/>
    </xf>
    <xf numFmtId="164" fontId="49" fillId="11" borderId="20" xfId="0" applyNumberFormat="1" applyFont="1" applyFill="1" applyBorder="1" applyAlignment="1">
      <alignment horizontal="left" vertical="center" wrapText="1"/>
    </xf>
    <xf numFmtId="164" fontId="49" fillId="11" borderId="19" xfId="0" applyNumberFormat="1" applyFont="1" applyFill="1" applyBorder="1" applyAlignment="1">
      <alignment horizontal="left" vertical="center" wrapText="1"/>
    </xf>
    <xf numFmtId="2" fontId="5" fillId="0" borderId="35" xfId="0" applyNumberFormat="1" applyFont="1" applyBorder="1" applyAlignment="1">
      <alignment horizontal="left" vertical="center"/>
    </xf>
    <xf numFmtId="2" fontId="5" fillId="0" borderId="2" xfId="0" applyNumberFormat="1" applyFont="1" applyBorder="1" applyAlignment="1">
      <alignment horizontal="left" vertical="center"/>
    </xf>
    <xf numFmtId="164" fontId="3" fillId="9" borderId="7" xfId="0" applyNumberFormat="1" applyFont="1" applyFill="1" applyBorder="1" applyAlignment="1">
      <alignment horizontal="left" vertical="center"/>
    </xf>
    <xf numFmtId="164" fontId="3" fillId="9" borderId="6" xfId="0" applyNumberFormat="1" applyFont="1" applyFill="1" applyBorder="1" applyAlignment="1">
      <alignment horizontal="left" vertical="center"/>
    </xf>
    <xf numFmtId="164" fontId="3" fillId="0" borderId="20" xfId="0" applyNumberFormat="1" applyFont="1" applyBorder="1" applyAlignment="1">
      <alignment horizontal="left" vertical="center"/>
    </xf>
    <xf numFmtId="164" fontId="3" fillId="0" borderId="19" xfId="0" applyNumberFormat="1" applyFont="1" applyBorder="1" applyAlignment="1">
      <alignment horizontal="left" vertical="center"/>
    </xf>
    <xf numFmtId="164" fontId="16" fillId="0" borderId="17" xfId="0" applyNumberFormat="1" applyFont="1" applyBorder="1" applyAlignment="1">
      <alignment horizontal="center" vertical="center" wrapText="1"/>
    </xf>
    <xf numFmtId="164" fontId="16" fillId="0" borderId="30" xfId="0" applyNumberFormat="1" applyFont="1" applyBorder="1" applyAlignment="1">
      <alignment horizontal="center" vertical="center" wrapText="1"/>
    </xf>
    <xf numFmtId="164" fontId="16" fillId="0" borderId="31" xfId="0" applyNumberFormat="1" applyFont="1" applyBorder="1" applyAlignment="1">
      <alignment horizontal="center" vertical="center" wrapText="1"/>
    </xf>
    <xf numFmtId="164" fontId="4" fillId="0" borderId="3" xfId="0" applyNumberFormat="1" applyFont="1" applyBorder="1" applyAlignment="1">
      <alignment horizontal="left" vertical="center" wrapText="1"/>
    </xf>
    <xf numFmtId="164" fontId="4" fillId="0" borderId="14" xfId="0" applyNumberFormat="1" applyFont="1" applyBorder="1" applyAlignment="1">
      <alignment horizontal="left" vertical="center" wrapText="1"/>
    </xf>
    <xf numFmtId="164" fontId="4" fillId="0" borderId="13" xfId="0" applyNumberFormat="1" applyFont="1" applyBorder="1" applyAlignment="1">
      <alignment horizontal="left" vertical="center" wrapText="1"/>
    </xf>
    <xf numFmtId="164" fontId="4" fillId="0" borderId="7" xfId="0" applyNumberFormat="1" applyFont="1" applyBorder="1" applyAlignment="1">
      <alignment horizontal="left" vertical="center" wrapText="1"/>
    </xf>
    <xf numFmtId="164" fontId="4" fillId="0" borderId="6" xfId="0" applyNumberFormat="1" applyFont="1" applyBorder="1" applyAlignment="1">
      <alignment horizontal="left" vertical="center" wrapText="1"/>
    </xf>
    <xf numFmtId="164" fontId="43" fillId="12" borderId="3" xfId="0" applyNumberFormat="1" applyFont="1" applyFill="1" applyBorder="1" applyAlignment="1">
      <alignment horizontal="center" vertical="center" wrapText="1"/>
    </xf>
    <xf numFmtId="164" fontId="20" fillId="4" borderId="14" xfId="0" applyNumberFormat="1" applyFont="1" applyFill="1" applyBorder="1" applyAlignment="1">
      <alignment horizontal="center" vertical="center"/>
    </xf>
    <xf numFmtId="164" fontId="20" fillId="4" borderId="12" xfId="0" applyNumberFormat="1" applyFont="1" applyFill="1" applyBorder="1" applyAlignment="1">
      <alignment horizontal="center" vertical="center"/>
    </xf>
    <xf numFmtId="164" fontId="20" fillId="4" borderId="15" xfId="0" applyNumberFormat="1" applyFont="1" applyFill="1" applyBorder="1" applyAlignment="1">
      <alignment horizontal="center" vertical="center"/>
    </xf>
    <xf numFmtId="164" fontId="20" fillId="4" borderId="7" xfId="0" applyNumberFormat="1" applyFont="1" applyFill="1" applyBorder="1" applyAlignment="1">
      <alignment horizontal="center" vertical="center"/>
    </xf>
    <xf numFmtId="164" fontId="20" fillId="4" borderId="5" xfId="0" applyNumberFormat="1" applyFont="1" applyFill="1" applyBorder="1" applyAlignment="1">
      <alignment horizontal="center" vertical="center"/>
    </xf>
    <xf numFmtId="164" fontId="20" fillId="4" borderId="8" xfId="0" applyNumberFormat="1" applyFont="1" applyFill="1" applyBorder="1" applyAlignment="1">
      <alignment horizontal="center" vertical="center"/>
    </xf>
    <xf numFmtId="164" fontId="20" fillId="4" borderId="22" xfId="0" applyNumberFormat="1" applyFont="1" applyFill="1" applyBorder="1" applyAlignment="1">
      <alignment horizontal="center" vertical="center"/>
    </xf>
    <xf numFmtId="164" fontId="20" fillId="4" borderId="21" xfId="0" applyNumberFormat="1" applyFont="1" applyFill="1" applyBorder="1" applyAlignment="1">
      <alignment horizontal="center" vertical="center"/>
    </xf>
    <xf numFmtId="164" fontId="20" fillId="4" borderId="23" xfId="0" applyNumberFormat="1" applyFont="1" applyFill="1" applyBorder="1" applyAlignment="1">
      <alignment horizontal="center" vertical="center"/>
    </xf>
    <xf numFmtId="164" fontId="3" fillId="0" borderId="3" xfId="0" applyNumberFormat="1" applyFont="1" applyBorder="1" applyAlignment="1">
      <alignment horizontal="center" vertical="center"/>
    </xf>
    <xf numFmtId="2" fontId="54" fillId="8" borderId="37" xfId="0" applyNumberFormat="1" applyFont="1" applyFill="1" applyBorder="1" applyAlignment="1">
      <alignment horizontal="center" vertical="center" wrapText="1"/>
    </xf>
    <xf numFmtId="2" fontId="54" fillId="8" borderId="38" xfId="0" applyNumberFormat="1" applyFont="1" applyFill="1" applyBorder="1" applyAlignment="1">
      <alignment horizontal="center" vertical="center" wrapText="1"/>
    </xf>
    <xf numFmtId="164" fontId="3" fillId="9" borderId="11" xfId="0" applyNumberFormat="1" applyFont="1" applyFill="1" applyBorder="1" applyAlignment="1">
      <alignment horizontal="left" vertical="center"/>
    </xf>
    <xf numFmtId="164" fontId="3" fillId="9" borderId="13" xfId="0" applyNumberFormat="1" applyFont="1" applyFill="1" applyBorder="1" applyAlignment="1">
      <alignment horizontal="left" vertical="center"/>
    </xf>
    <xf numFmtId="164" fontId="3" fillId="9" borderId="20" xfId="0" applyNumberFormat="1" applyFont="1" applyFill="1" applyBorder="1" applyAlignment="1">
      <alignment horizontal="left" vertical="center"/>
    </xf>
    <xf numFmtId="164" fontId="3" fillId="9" borderId="21" xfId="0" applyNumberFormat="1" applyFont="1" applyFill="1" applyBorder="1" applyAlignment="1">
      <alignment horizontal="left" vertical="center"/>
    </xf>
    <xf numFmtId="164" fontId="4" fillId="9" borderId="20" xfId="0" applyNumberFormat="1" applyFont="1" applyFill="1" applyBorder="1" applyAlignment="1">
      <alignment horizontal="left" vertical="center"/>
    </xf>
    <xf numFmtId="164" fontId="4" fillId="9" borderId="19" xfId="0" applyNumberFormat="1" applyFont="1" applyFill="1" applyBorder="1" applyAlignment="1">
      <alignment horizontal="left" vertical="center"/>
    </xf>
    <xf numFmtId="164" fontId="20" fillId="0" borderId="3" xfId="0" applyNumberFormat="1" applyFont="1" applyBorder="1" applyAlignment="1">
      <alignment horizontal="right" vertical="center"/>
    </xf>
    <xf numFmtId="164" fontId="56" fillId="0" borderId="3" xfId="0" applyNumberFormat="1" applyFont="1" applyBorder="1" applyAlignment="1">
      <alignment horizontal="center" vertical="center" wrapText="1"/>
    </xf>
    <xf numFmtId="164" fontId="20" fillId="0" borderId="3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left" vertical="center"/>
    </xf>
    <xf numFmtId="2" fontId="6" fillId="0" borderId="22" xfId="0" applyNumberFormat="1" applyFont="1" applyBorder="1" applyAlignment="1">
      <alignment horizontal="left" vertical="center"/>
    </xf>
    <xf numFmtId="2" fontId="6" fillId="0" borderId="21" xfId="0" applyNumberFormat="1" applyFont="1" applyBorder="1" applyAlignment="1">
      <alignment horizontal="left" vertical="center"/>
    </xf>
    <xf numFmtId="2" fontId="6" fillId="0" borderId="19" xfId="0" applyNumberFormat="1" applyFont="1" applyBorder="1" applyAlignment="1">
      <alignment horizontal="left" vertical="center"/>
    </xf>
    <xf numFmtId="2" fontId="4" fillId="8" borderId="26" xfId="0" applyNumberFormat="1" applyFont="1" applyFill="1" applyBorder="1" applyAlignment="1">
      <alignment horizontal="center" vertical="center"/>
    </xf>
    <xf numFmtId="2" fontId="4" fillId="8" borderId="33" xfId="0" applyNumberFormat="1" applyFont="1" applyFill="1" applyBorder="1" applyAlignment="1">
      <alignment horizontal="center" vertical="center"/>
    </xf>
    <xf numFmtId="2" fontId="4" fillId="8" borderId="27" xfId="0" applyNumberFormat="1" applyFont="1" applyFill="1" applyBorder="1" applyAlignment="1">
      <alignment horizontal="center" vertical="center"/>
    </xf>
    <xf numFmtId="2" fontId="3" fillId="0" borderId="11" xfId="0" applyNumberFormat="1" applyFont="1" applyBorder="1" applyAlignment="1">
      <alignment horizontal="left" vertical="center"/>
    </xf>
    <xf numFmtId="2" fontId="3" fillId="0" borderId="13" xfId="0" applyNumberFormat="1" applyFont="1" applyBorder="1" applyAlignment="1">
      <alignment horizontal="left" vertical="center"/>
    </xf>
    <xf numFmtId="2" fontId="3" fillId="0" borderId="9" xfId="0" applyNumberFormat="1" applyFont="1" applyBorder="1" applyAlignment="1">
      <alignment horizontal="left" vertical="center"/>
    </xf>
    <xf numFmtId="2" fontId="3" fillId="0" borderId="32" xfId="0" applyNumberFormat="1" applyFont="1" applyBorder="1" applyAlignment="1">
      <alignment horizontal="left" vertical="center"/>
    </xf>
    <xf numFmtId="2" fontId="3" fillId="0" borderId="4" xfId="0" applyNumberFormat="1" applyFont="1" applyBorder="1" applyAlignment="1">
      <alignment horizontal="left" vertical="center"/>
    </xf>
    <xf numFmtId="2" fontId="3" fillId="0" borderId="6" xfId="0" applyNumberFormat="1" applyFont="1" applyBorder="1" applyAlignment="1">
      <alignment horizontal="left" vertical="center"/>
    </xf>
    <xf numFmtId="2" fontId="4" fillId="0" borderId="12" xfId="0" applyNumberFormat="1" applyFont="1" applyBorder="1" applyAlignment="1">
      <alignment horizontal="left" vertical="center" wrapText="1"/>
    </xf>
    <xf numFmtId="2" fontId="4" fillId="0" borderId="21" xfId="0" applyNumberFormat="1" applyFont="1" applyBorder="1" applyAlignment="1">
      <alignment horizontal="left" vertical="center" wrapText="1"/>
    </xf>
    <xf numFmtId="164" fontId="6" fillId="0" borderId="14" xfId="0" applyNumberFormat="1" applyFont="1" applyBorder="1" applyAlignment="1">
      <alignment horizontal="center" vertical="center" wrapText="1"/>
    </xf>
    <xf numFmtId="164" fontId="6" fillId="0" borderId="13" xfId="0" applyNumberFormat="1" applyFont="1" applyBorder="1" applyAlignment="1">
      <alignment horizontal="center" vertical="center" wrapText="1"/>
    </xf>
    <xf numFmtId="164" fontId="6" fillId="0" borderId="39" xfId="0" applyNumberFormat="1" applyFont="1" applyBorder="1" applyAlignment="1">
      <alignment horizontal="center" vertical="center" wrapText="1"/>
    </xf>
    <xf numFmtId="164" fontId="6" fillId="0" borderId="32" xfId="0" applyNumberFormat="1" applyFont="1" applyBorder="1" applyAlignment="1">
      <alignment horizontal="center" vertical="center" wrapText="1"/>
    </xf>
    <xf numFmtId="164" fontId="6" fillId="0" borderId="7" xfId="0" applyNumberFormat="1" applyFont="1" applyBorder="1" applyAlignment="1">
      <alignment horizontal="center" vertical="center" wrapText="1"/>
    </xf>
    <xf numFmtId="164" fontId="6" fillId="0" borderId="6" xfId="0" applyNumberFormat="1" applyFont="1" applyBorder="1" applyAlignment="1">
      <alignment horizontal="center" vertical="center" wrapText="1"/>
    </xf>
    <xf numFmtId="164" fontId="3" fillId="4" borderId="3" xfId="0" applyNumberFormat="1" applyFont="1" applyFill="1" applyBorder="1" applyAlignment="1">
      <alignment horizontal="center" vertical="center"/>
    </xf>
    <xf numFmtId="164" fontId="31" fillId="7" borderId="3" xfId="0" applyNumberFormat="1" applyFont="1" applyFill="1" applyBorder="1" applyAlignment="1">
      <alignment horizontal="center" vertical="center"/>
    </xf>
    <xf numFmtId="164" fontId="4" fillId="2" borderId="17" xfId="0" applyNumberFormat="1" applyFont="1" applyFill="1" applyBorder="1" applyAlignment="1">
      <alignment horizontal="left" vertical="center"/>
    </xf>
    <xf numFmtId="164" fontId="4" fillId="2" borderId="30" xfId="0" applyNumberFormat="1" applyFont="1" applyFill="1" applyBorder="1" applyAlignment="1">
      <alignment horizontal="left" vertical="center"/>
    </xf>
    <xf numFmtId="164" fontId="4" fillId="2" borderId="31" xfId="0" applyNumberFormat="1" applyFont="1" applyFill="1" applyBorder="1" applyAlignment="1">
      <alignment horizontal="left" vertical="center"/>
    </xf>
    <xf numFmtId="164" fontId="4" fillId="2" borderId="22" xfId="0" applyNumberFormat="1" applyFont="1" applyFill="1" applyBorder="1" applyAlignment="1">
      <alignment horizontal="center" vertical="center"/>
    </xf>
    <xf numFmtId="164" fontId="4" fillId="2" borderId="21" xfId="0" applyNumberFormat="1" applyFont="1" applyFill="1" applyBorder="1" applyAlignment="1">
      <alignment horizontal="center" vertical="center"/>
    </xf>
    <xf numFmtId="164" fontId="4" fillId="2" borderId="19" xfId="0" applyNumberFormat="1" applyFont="1" applyFill="1" applyBorder="1" applyAlignment="1">
      <alignment horizontal="center" vertical="center"/>
    </xf>
    <xf numFmtId="164" fontId="31" fillId="4" borderId="19" xfId="0" applyNumberFormat="1" applyFont="1" applyFill="1" applyBorder="1" applyAlignment="1">
      <alignment horizontal="center" vertical="center"/>
    </xf>
    <xf numFmtId="164" fontId="31" fillId="4" borderId="3" xfId="0" applyNumberFormat="1" applyFont="1" applyFill="1" applyBorder="1" applyAlignment="1">
      <alignment horizontal="center" vertical="center"/>
    </xf>
    <xf numFmtId="164" fontId="3" fillId="0" borderId="22" xfId="0" applyNumberFormat="1" applyFont="1" applyBorder="1" applyAlignment="1">
      <alignment horizontal="center" vertical="center"/>
    </xf>
    <xf numFmtId="164" fontId="3" fillId="0" borderId="19" xfId="0" applyNumberFormat="1" applyFont="1" applyBorder="1" applyAlignment="1">
      <alignment horizontal="center" vertical="center"/>
    </xf>
    <xf numFmtId="164" fontId="31" fillId="9" borderId="3" xfId="0" applyNumberFormat="1" applyFont="1" applyFill="1" applyBorder="1" applyAlignment="1">
      <alignment horizontal="left" vertical="center"/>
    </xf>
    <xf numFmtId="164" fontId="6" fillId="0" borderId="3" xfId="0" applyNumberFormat="1" applyFont="1" applyBorder="1" applyAlignment="1">
      <alignment horizontal="center" vertical="center"/>
    </xf>
    <xf numFmtId="164" fontId="3" fillId="9" borderId="3" xfId="0" applyNumberFormat="1" applyFont="1" applyFill="1" applyBorder="1" applyAlignment="1">
      <alignment horizontal="left" vertical="center"/>
    </xf>
    <xf numFmtId="164" fontId="6" fillId="0" borderId="11" xfId="0" applyNumberFormat="1" applyFont="1" applyBorder="1" applyAlignment="1">
      <alignment horizontal="center" vertical="center"/>
    </xf>
    <xf numFmtId="164" fontId="6" fillId="0" borderId="4" xfId="0" applyNumberFormat="1" applyFont="1" applyBorder="1" applyAlignment="1">
      <alignment horizontal="center" vertical="center"/>
    </xf>
    <xf numFmtId="164" fontId="31" fillId="0" borderId="16" xfId="0" applyNumberFormat="1" applyFont="1" applyBorder="1" applyAlignment="1">
      <alignment horizontal="left" vertical="center"/>
    </xf>
    <xf numFmtId="164" fontId="31" fillId="0" borderId="3" xfId="0" applyNumberFormat="1" applyFont="1" applyBorder="1" applyAlignment="1">
      <alignment horizontal="left" vertical="center"/>
    </xf>
    <xf numFmtId="164" fontId="31" fillId="4" borderId="18" xfId="0" applyNumberFormat="1" applyFont="1" applyFill="1" applyBorder="1" applyAlignment="1">
      <alignment horizontal="center" vertical="center"/>
    </xf>
    <xf numFmtId="164" fontId="31" fillId="9" borderId="16" xfId="0" applyNumberFormat="1" applyFont="1" applyFill="1" applyBorder="1" applyAlignment="1">
      <alignment horizontal="left" vertical="center" wrapText="1"/>
    </xf>
    <xf numFmtId="164" fontId="31" fillId="9" borderId="3" xfId="0" applyNumberFormat="1" applyFont="1" applyFill="1" applyBorder="1" applyAlignment="1">
      <alignment horizontal="left" vertical="center" wrapText="1"/>
    </xf>
    <xf numFmtId="164" fontId="31" fillId="2" borderId="16" xfId="0" applyNumberFormat="1" applyFont="1" applyFill="1" applyBorder="1" applyAlignment="1">
      <alignment horizontal="left" vertical="center"/>
    </xf>
    <xf numFmtId="164" fontId="4" fillId="0" borderId="21" xfId="0" applyNumberFormat="1" applyFont="1" applyBorder="1" applyAlignment="1">
      <alignment horizontal="center" vertical="center"/>
    </xf>
    <xf numFmtId="164" fontId="4" fillId="0" borderId="23" xfId="0" applyNumberFormat="1" applyFont="1" applyBorder="1" applyAlignment="1">
      <alignment horizontal="center" vertical="center"/>
    </xf>
    <xf numFmtId="0" fontId="4" fillId="0" borderId="3" xfId="0" applyFont="1" applyBorder="1" applyAlignment="1">
      <alignment horizontal="left" vertical="center" wrapText="1"/>
    </xf>
    <xf numFmtId="164" fontId="31" fillId="9" borderId="3" xfId="0" applyNumberFormat="1" applyFont="1" applyFill="1" applyBorder="1" applyAlignment="1">
      <alignment horizontal="center" vertical="center"/>
    </xf>
    <xf numFmtId="0" fontId="4" fillId="0" borderId="3" xfId="0" applyFont="1" applyBorder="1" applyAlignment="1">
      <alignment horizontal="left" vertical="center"/>
    </xf>
    <xf numFmtId="164" fontId="31" fillId="6" borderId="3" xfId="0" applyNumberFormat="1" applyFont="1" applyFill="1" applyBorder="1" applyAlignment="1">
      <alignment horizontal="center" vertical="center"/>
    </xf>
    <xf numFmtId="164" fontId="4" fillId="0" borderId="3" xfId="0" applyNumberFormat="1" applyFont="1" applyBorder="1" applyAlignment="1">
      <alignment horizontal="center" vertical="center" wrapText="1"/>
    </xf>
    <xf numFmtId="164" fontId="45" fillId="4" borderId="17" xfId="0" applyNumberFormat="1" applyFont="1" applyFill="1" applyBorder="1" applyAlignment="1">
      <alignment horizontal="center" vertical="center"/>
    </xf>
    <xf numFmtId="164" fontId="45" fillId="4" borderId="30" xfId="0" applyNumberFormat="1" applyFont="1" applyFill="1" applyBorder="1" applyAlignment="1">
      <alignment horizontal="center" vertical="center"/>
    </xf>
    <xf numFmtId="164" fontId="45" fillId="4" borderId="31" xfId="0" applyNumberFormat="1" applyFont="1" applyFill="1" applyBorder="1" applyAlignment="1">
      <alignment horizontal="center" vertical="center"/>
    </xf>
    <xf numFmtId="164" fontId="3" fillId="4" borderId="40" xfId="0" applyNumberFormat="1" applyFont="1" applyFill="1" applyBorder="1" applyAlignment="1">
      <alignment horizontal="center" vertical="center"/>
    </xf>
    <xf numFmtId="164" fontId="3" fillId="4" borderId="41" xfId="0" applyNumberFormat="1" applyFont="1" applyFill="1" applyBorder="1" applyAlignment="1">
      <alignment horizontal="center" vertical="center"/>
    </xf>
    <xf numFmtId="164" fontId="3" fillId="4" borderId="29" xfId="0" applyNumberFormat="1" applyFont="1" applyFill="1" applyBorder="1" applyAlignment="1">
      <alignment horizontal="center" vertical="center"/>
    </xf>
    <xf numFmtId="164" fontId="4" fillId="0" borderId="42" xfId="0" applyNumberFormat="1" applyFont="1" applyBorder="1" applyAlignment="1">
      <alignment horizontal="center" vertical="center"/>
    </xf>
    <xf numFmtId="164" fontId="4" fillId="0" borderId="43" xfId="0" applyNumberFormat="1" applyFont="1" applyBorder="1" applyAlignment="1">
      <alignment horizontal="center" vertical="center"/>
    </xf>
    <xf numFmtId="164" fontId="4" fillId="0" borderId="28" xfId="0" applyNumberFormat="1" applyFont="1" applyBorder="1" applyAlignment="1">
      <alignment horizontal="center" vertical="center"/>
    </xf>
    <xf numFmtId="164" fontId="4" fillId="0" borderId="18" xfId="0" applyNumberFormat="1" applyFont="1" applyBorder="1" applyAlignment="1">
      <alignment horizontal="center" vertical="center"/>
    </xf>
    <xf numFmtId="164" fontId="4" fillId="0" borderId="12" xfId="0" applyNumberFormat="1" applyFont="1" applyBorder="1" applyAlignment="1">
      <alignment horizontal="center" vertical="center" wrapText="1"/>
    </xf>
    <xf numFmtId="164" fontId="4" fillId="0" borderId="15" xfId="0" applyNumberFormat="1" applyFont="1" applyBorder="1" applyAlignment="1">
      <alignment horizontal="center" vertical="center" wrapText="1"/>
    </xf>
    <xf numFmtId="4" fontId="2" fillId="0" borderId="0" xfId="0" applyNumberFormat="1" applyFont="1" applyAlignment="1">
      <alignment horizontal="center" vertical="center" wrapText="1" shrinkToFit="1"/>
    </xf>
    <xf numFmtId="2" fontId="4" fillId="0" borderId="21" xfId="0" applyNumberFormat="1" applyFont="1" applyBorder="1" applyAlignment="1">
      <alignment horizontal="center" vertical="center"/>
    </xf>
    <xf numFmtId="2" fontId="20" fillId="0" borderId="13" xfId="0" applyNumberFormat="1" applyFont="1" applyBorder="1" applyAlignment="1">
      <alignment horizontal="right" vertical="center"/>
    </xf>
    <xf numFmtId="2" fontId="20" fillId="0" borderId="6" xfId="0" applyNumberFormat="1" applyFont="1" applyBorder="1" applyAlignment="1">
      <alignment horizontal="right" vertical="center"/>
    </xf>
    <xf numFmtId="2" fontId="3" fillId="4" borderId="14" xfId="0" applyNumberFormat="1" applyFont="1" applyFill="1" applyBorder="1" applyAlignment="1">
      <alignment horizontal="center" vertical="center"/>
    </xf>
    <xf numFmtId="2" fontId="3" fillId="4" borderId="12" xfId="0" applyNumberFormat="1" applyFont="1" applyFill="1" applyBorder="1" applyAlignment="1">
      <alignment horizontal="center" vertical="center"/>
    </xf>
    <xf numFmtId="2" fontId="3" fillId="4" borderId="7" xfId="0" applyNumberFormat="1" applyFont="1" applyFill="1" applyBorder="1" applyAlignment="1">
      <alignment horizontal="center" vertical="center"/>
    </xf>
    <xf numFmtId="2" fontId="3" fillId="4" borderId="5" xfId="0" applyNumberFormat="1" applyFont="1" applyFill="1" applyBorder="1" applyAlignment="1">
      <alignment horizontal="center" vertical="center"/>
    </xf>
    <xf numFmtId="2" fontId="3" fillId="4" borderId="22" xfId="0" applyNumberFormat="1" applyFont="1" applyFill="1" applyBorder="1" applyAlignment="1">
      <alignment horizontal="center" vertical="center"/>
    </xf>
    <xf numFmtId="2" fontId="3" fillId="4" borderId="21" xfId="0" applyNumberFormat="1" applyFont="1" applyFill="1" applyBorder="1" applyAlignment="1">
      <alignment horizontal="center" vertical="center"/>
    </xf>
    <xf numFmtId="2" fontId="6" fillId="0" borderId="21" xfId="0" applyNumberFormat="1" applyFont="1" applyBorder="1" applyAlignment="1">
      <alignment horizontal="center" vertical="center"/>
    </xf>
    <xf numFmtId="2" fontId="6" fillId="0" borderId="3" xfId="0" applyNumberFormat="1" applyFont="1" applyBorder="1" applyAlignment="1">
      <alignment horizontal="center" vertical="center" wrapText="1"/>
    </xf>
    <xf numFmtId="164" fontId="3" fillId="0" borderId="7" xfId="0" applyNumberFormat="1" applyFont="1" applyBorder="1" applyAlignment="1">
      <alignment horizontal="left" vertical="center"/>
    </xf>
    <xf numFmtId="164" fontId="3" fillId="0" borderId="6" xfId="0" applyNumberFormat="1" applyFont="1" applyBorder="1" applyAlignment="1">
      <alignment horizontal="left" vertical="center"/>
    </xf>
    <xf numFmtId="2" fontId="3" fillId="0" borderId="12" xfId="0" applyNumberFormat="1" applyFont="1" applyBorder="1" applyAlignment="1">
      <alignment horizontal="left" vertical="center"/>
    </xf>
    <xf numFmtId="2" fontId="3" fillId="0" borderId="5" xfId="0" applyNumberFormat="1" applyFont="1" applyBorder="1" applyAlignment="1">
      <alignment horizontal="left" vertical="center"/>
    </xf>
    <xf numFmtId="2" fontId="56" fillId="0" borderId="3" xfId="0" applyNumberFormat="1" applyFont="1" applyBorder="1" applyAlignment="1">
      <alignment horizontal="center" vertical="center" wrapText="1"/>
    </xf>
    <xf numFmtId="2" fontId="4" fillId="0" borderId="3" xfId="0" applyNumberFormat="1" applyFont="1" applyBorder="1" applyAlignment="1">
      <alignment horizontal="left" vertical="center" wrapText="1"/>
    </xf>
    <xf numFmtId="2" fontId="4" fillId="0" borderId="22" xfId="0" applyNumberFormat="1" applyFont="1" applyBorder="1" applyAlignment="1">
      <alignment horizontal="left" vertical="center" wrapText="1"/>
    </xf>
    <xf numFmtId="164" fontId="45" fillId="4" borderId="3" xfId="0" applyNumberFormat="1" applyFont="1" applyFill="1" applyBorder="1" applyAlignment="1">
      <alignment horizontal="center" vertical="center"/>
    </xf>
    <xf numFmtId="2" fontId="20" fillId="0" borderId="12" xfId="0" applyNumberFormat="1" applyFont="1" applyBorder="1" applyAlignment="1">
      <alignment horizontal="right" vertical="center"/>
    </xf>
    <xf numFmtId="2" fontId="20" fillId="0" borderId="5" xfId="0" applyNumberFormat="1" applyFont="1" applyBorder="1" applyAlignment="1">
      <alignment horizontal="right" vertical="center"/>
    </xf>
    <xf numFmtId="2" fontId="20" fillId="4" borderId="14" xfId="1" applyNumberFormat="1" applyFont="1" applyFill="1" applyBorder="1" applyAlignment="1">
      <alignment horizontal="center" vertical="center"/>
    </xf>
    <xf numFmtId="2" fontId="20" fillId="4" borderId="12" xfId="1" applyNumberFormat="1" applyFont="1" applyFill="1" applyBorder="1" applyAlignment="1">
      <alignment horizontal="center" vertical="center"/>
    </xf>
    <xf numFmtId="2" fontId="20" fillId="4" borderId="7" xfId="1" applyNumberFormat="1" applyFont="1" applyFill="1" applyBorder="1" applyAlignment="1">
      <alignment horizontal="center" vertical="center"/>
    </xf>
    <xf numFmtId="2" fontId="20" fillId="4" borderId="5" xfId="1" applyNumberFormat="1" applyFont="1" applyFill="1" applyBorder="1" applyAlignment="1">
      <alignment horizontal="center" vertical="center"/>
    </xf>
    <xf numFmtId="164" fontId="45" fillId="4" borderId="14" xfId="0" applyNumberFormat="1" applyFont="1" applyFill="1" applyBorder="1" applyAlignment="1">
      <alignment horizontal="center" vertical="center"/>
    </xf>
    <xf numFmtId="164" fontId="45" fillId="4" borderId="12" xfId="0" applyNumberFormat="1" applyFont="1" applyFill="1" applyBorder="1" applyAlignment="1">
      <alignment horizontal="center" vertical="center"/>
    </xf>
    <xf numFmtId="164" fontId="45" fillId="4" borderId="13" xfId="0" applyNumberFormat="1" applyFont="1" applyFill="1" applyBorder="1" applyAlignment="1">
      <alignment horizontal="center" vertical="center"/>
    </xf>
  </cellXfs>
  <cellStyles count="2">
    <cellStyle name="Čiarka 2" xfId="1"/>
    <cellStyle name="Normálna" xfId="0" builtinId="0"/>
  </cellStyles>
  <dxfs count="0"/>
  <tableStyles count="0" defaultTableStyle="TableStyleMedium2" defaultPivotStyle="PivotStyleLight16"/>
  <colors>
    <mruColors>
      <color rgb="FF00FF00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checked="Checked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checked="Checked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checked="Checked" lockText="1" noThreeD="1"/>
</file>

<file path=xl/ctrlProps/ctrlProp8.xml><?xml version="1.0" encoding="utf-8"?>
<formControlPr xmlns="http://schemas.microsoft.com/office/spreadsheetml/2009/9/main" objectType="CheckBox" checked="Checked" lockText="1" noThreeD="1"/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457200</xdr:colOff>
          <xdr:row>4</xdr:row>
          <xdr:rowOff>146050</xdr:rowOff>
        </xdr:from>
        <xdr:to>
          <xdr:col>1</xdr:col>
          <xdr:colOff>660400</xdr:colOff>
          <xdr:row>6</xdr:row>
          <xdr:rowOff>19050</xdr:rowOff>
        </xdr:to>
        <xdr:sp macro="" textlink="">
          <xdr:nvSpPr>
            <xdr:cNvPr id="6145" name="Check Box 1" hidden="1">
              <a:extLst>
                <a:ext uri="{63B3BB69-23CF-44E3-9099-C40C66FF867C}">
                  <a14:compatExt spid="_x0000_s6145"/>
                </a:ext>
                <a:ext uri="{FF2B5EF4-FFF2-40B4-BE49-F238E27FC236}">
                  <a16:creationId xmlns:a16="http://schemas.microsoft.com/office/drawing/2014/main" id="{00000000-0008-0000-0000-00000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 editAs="oneCell">
    <xdr:from>
      <xdr:col>15</xdr:col>
      <xdr:colOff>0</xdr:colOff>
      <xdr:row>4</xdr:row>
      <xdr:rowOff>0</xdr:rowOff>
    </xdr:from>
    <xdr:to>
      <xdr:col>25</xdr:col>
      <xdr:colOff>95250</xdr:colOff>
      <xdr:row>18</xdr:row>
      <xdr:rowOff>68580</xdr:rowOff>
    </xdr:to>
    <xdr:pic>
      <xdr:nvPicPr>
        <xdr:cNvPr id="13" name="Obrázok 12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048500" y="752475"/>
          <a:ext cx="6657975" cy="4171950"/>
        </a:xfrm>
        <a:prstGeom prst="rect">
          <a:avLst/>
        </a:prstGeom>
        <a:solidFill>
          <a:schemeClr val="bg1"/>
        </a:solidFill>
      </xdr:spPr>
    </xdr:pic>
    <xdr:clientData/>
  </xdr:twoCellAnchor>
  <xdr:twoCellAnchor editAs="oneCell">
    <xdr:from>
      <xdr:col>15</xdr:col>
      <xdr:colOff>0</xdr:colOff>
      <xdr:row>52</xdr:row>
      <xdr:rowOff>0</xdr:rowOff>
    </xdr:from>
    <xdr:to>
      <xdr:col>29</xdr:col>
      <xdr:colOff>431165</xdr:colOff>
      <xdr:row>82</xdr:row>
      <xdr:rowOff>69850</xdr:rowOff>
    </xdr:to>
    <xdr:pic>
      <xdr:nvPicPr>
        <xdr:cNvPr id="14" name="Obrázok 13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048500" y="5781675"/>
          <a:ext cx="9429750" cy="5814695"/>
        </a:xfrm>
        <a:prstGeom prst="rect">
          <a:avLst/>
        </a:prstGeom>
        <a:solidFill>
          <a:schemeClr val="bg1"/>
        </a:solidFill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457200</xdr:colOff>
          <xdr:row>3</xdr:row>
          <xdr:rowOff>146050</xdr:rowOff>
        </xdr:from>
        <xdr:to>
          <xdr:col>1</xdr:col>
          <xdr:colOff>660400</xdr:colOff>
          <xdr:row>5</xdr:row>
          <xdr:rowOff>0</xdr:rowOff>
        </xdr:to>
        <xdr:sp macro="" textlink="">
          <xdr:nvSpPr>
            <xdr:cNvPr id="6160" name="Check Box 1" hidden="1">
              <a:extLst>
                <a:ext uri="{63B3BB69-23CF-44E3-9099-C40C66FF867C}">
                  <a14:compatExt spid="_x0000_s6160"/>
                </a:ext>
                <a:ext uri="{FF2B5EF4-FFF2-40B4-BE49-F238E27FC236}">
                  <a16:creationId xmlns:a16="http://schemas.microsoft.com/office/drawing/2014/main" id="{00000000-0008-0000-0000-000010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</xdr:colOff>
          <xdr:row>35</xdr:row>
          <xdr:rowOff>19050</xdr:rowOff>
        </xdr:from>
        <xdr:to>
          <xdr:col>4</xdr:col>
          <xdr:colOff>869950</xdr:colOff>
          <xdr:row>35</xdr:row>
          <xdr:rowOff>165100</xdr:rowOff>
        </xdr:to>
        <xdr:sp macro="" textlink="">
          <xdr:nvSpPr>
            <xdr:cNvPr id="6162" name="Check Box 3" hidden="1">
              <a:extLst>
                <a:ext uri="{63B3BB69-23CF-44E3-9099-C40C66FF867C}">
                  <a14:compatExt spid="_x0000_s6162"/>
                </a:ext>
                <a:ext uri="{FF2B5EF4-FFF2-40B4-BE49-F238E27FC236}">
                  <a16:creationId xmlns:a16="http://schemas.microsoft.com/office/drawing/2014/main" id="{00000000-0008-0000-0000-00001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</xdr:colOff>
          <xdr:row>35</xdr:row>
          <xdr:rowOff>165100</xdr:rowOff>
        </xdr:from>
        <xdr:to>
          <xdr:col>4</xdr:col>
          <xdr:colOff>889000</xdr:colOff>
          <xdr:row>37</xdr:row>
          <xdr:rowOff>31750</xdr:rowOff>
        </xdr:to>
        <xdr:sp macro="" textlink="">
          <xdr:nvSpPr>
            <xdr:cNvPr id="6163" name="Check Box 4" hidden="1">
              <a:extLst>
                <a:ext uri="{63B3BB69-23CF-44E3-9099-C40C66FF867C}">
                  <a14:compatExt spid="_x0000_s6163"/>
                </a:ext>
                <a:ext uri="{FF2B5EF4-FFF2-40B4-BE49-F238E27FC236}">
                  <a16:creationId xmlns:a16="http://schemas.microsoft.com/office/drawing/2014/main" id="{00000000-0008-0000-0000-00001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508000</xdr:colOff>
          <xdr:row>4</xdr:row>
          <xdr:rowOff>184150</xdr:rowOff>
        </xdr:from>
        <xdr:to>
          <xdr:col>1</xdr:col>
          <xdr:colOff>704850</xdr:colOff>
          <xdr:row>6</xdr:row>
          <xdr:rowOff>0</xdr:rowOff>
        </xdr:to>
        <xdr:sp macro="" textlink="">
          <xdr:nvSpPr>
            <xdr:cNvPr id="7170" name="Check Box 2" hidden="1">
              <a:extLst>
                <a:ext uri="{63B3BB69-23CF-44E3-9099-C40C66FF867C}">
                  <a14:compatExt spid="_x0000_s7170"/>
                </a:ext>
                <a:ext uri="{FF2B5EF4-FFF2-40B4-BE49-F238E27FC236}">
                  <a16:creationId xmlns:a16="http://schemas.microsoft.com/office/drawing/2014/main" id="{00000000-0008-0000-0100-000002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</xdr:colOff>
          <xdr:row>35</xdr:row>
          <xdr:rowOff>19050</xdr:rowOff>
        </xdr:from>
        <xdr:to>
          <xdr:col>4</xdr:col>
          <xdr:colOff>869950</xdr:colOff>
          <xdr:row>35</xdr:row>
          <xdr:rowOff>165100</xdr:rowOff>
        </xdr:to>
        <xdr:sp macro="" textlink="">
          <xdr:nvSpPr>
            <xdr:cNvPr id="7171" name="Check Box 3" hidden="1">
              <a:extLst>
                <a:ext uri="{63B3BB69-23CF-44E3-9099-C40C66FF867C}">
                  <a14:compatExt spid="_x0000_s7171"/>
                </a:ext>
                <a:ext uri="{FF2B5EF4-FFF2-40B4-BE49-F238E27FC236}">
                  <a16:creationId xmlns:a16="http://schemas.microsoft.com/office/drawing/2014/main" id="{00000000-0008-0000-0100-000003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</xdr:colOff>
          <xdr:row>35</xdr:row>
          <xdr:rowOff>165100</xdr:rowOff>
        </xdr:from>
        <xdr:to>
          <xdr:col>4</xdr:col>
          <xdr:colOff>889000</xdr:colOff>
          <xdr:row>37</xdr:row>
          <xdr:rowOff>31750</xdr:rowOff>
        </xdr:to>
        <xdr:sp macro="" textlink="">
          <xdr:nvSpPr>
            <xdr:cNvPr id="7172" name="Check Box 4" hidden="1">
              <a:extLst>
                <a:ext uri="{63B3BB69-23CF-44E3-9099-C40C66FF867C}">
                  <a14:compatExt spid="_x0000_s7172"/>
                </a:ext>
                <a:ext uri="{FF2B5EF4-FFF2-40B4-BE49-F238E27FC236}">
                  <a16:creationId xmlns:a16="http://schemas.microsoft.com/office/drawing/2014/main" id="{00000000-0008-0000-0100-000004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 editAs="oneCell">
    <xdr:from>
      <xdr:col>10</xdr:col>
      <xdr:colOff>0</xdr:colOff>
      <xdr:row>3</xdr:row>
      <xdr:rowOff>0</xdr:rowOff>
    </xdr:from>
    <xdr:to>
      <xdr:col>20</xdr:col>
      <xdr:colOff>95250</xdr:colOff>
      <xdr:row>18</xdr:row>
      <xdr:rowOff>31115</xdr:rowOff>
    </xdr:to>
    <xdr:pic>
      <xdr:nvPicPr>
        <xdr:cNvPr id="13" name="Obrázok 12">
          <a:extLst>
            <a:ext uri="{FF2B5EF4-FFF2-40B4-BE49-F238E27FC236}">
              <a16:creationId xmlns:a16="http://schemas.microsoft.com/office/drawing/2014/main" id="{00000000-0008-0000-0100-00000D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048500" y="752475"/>
          <a:ext cx="6657975" cy="3705225"/>
        </a:xfrm>
        <a:prstGeom prst="rect">
          <a:avLst/>
        </a:prstGeom>
        <a:solidFill>
          <a:schemeClr val="bg1"/>
        </a:solidFill>
      </xdr:spPr>
    </xdr:pic>
    <xdr:clientData/>
  </xdr:twoCellAnchor>
  <xdr:twoCellAnchor editAs="oneCell">
    <xdr:from>
      <xdr:col>10</xdr:col>
      <xdr:colOff>85725</xdr:colOff>
      <xdr:row>21</xdr:row>
      <xdr:rowOff>123825</xdr:rowOff>
    </xdr:from>
    <xdr:to>
      <xdr:col>24</xdr:col>
      <xdr:colOff>514350</xdr:colOff>
      <xdr:row>42</xdr:row>
      <xdr:rowOff>139065</xdr:rowOff>
    </xdr:to>
    <xdr:pic>
      <xdr:nvPicPr>
        <xdr:cNvPr id="14" name="Obrázok 13">
          <a:extLst>
            <a:ext uri="{FF2B5EF4-FFF2-40B4-BE49-F238E27FC236}">
              <a16:creationId xmlns:a16="http://schemas.microsoft.com/office/drawing/2014/main" id="{00000000-0008-0000-0100-00000E000000}"/>
            </a:ext>
          </a:extLst>
        </xdr:cNvPr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020175" y="4857750"/>
          <a:ext cx="9429750" cy="4557395"/>
        </a:xfrm>
        <a:prstGeom prst="rect">
          <a:avLst/>
        </a:prstGeom>
        <a:solidFill>
          <a:schemeClr val="bg1"/>
        </a:solidFill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495300</xdr:colOff>
          <xdr:row>4</xdr:row>
          <xdr:rowOff>31750</xdr:rowOff>
        </xdr:from>
        <xdr:to>
          <xdr:col>1</xdr:col>
          <xdr:colOff>698500</xdr:colOff>
          <xdr:row>5</xdr:row>
          <xdr:rowOff>19050</xdr:rowOff>
        </xdr:to>
        <xdr:sp macro="" textlink="">
          <xdr:nvSpPr>
            <xdr:cNvPr id="7177" name="Check Box 9" hidden="1">
              <a:extLst>
                <a:ext uri="{63B3BB69-23CF-44E3-9099-C40C66FF867C}">
                  <a14:compatExt spid="_x0000_s7177"/>
                </a:ext>
                <a:ext uri="{FF2B5EF4-FFF2-40B4-BE49-F238E27FC236}">
                  <a16:creationId xmlns:a16="http://schemas.microsoft.com/office/drawing/2014/main" id="{00000000-0008-0000-0100-000009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7" Type="http://schemas.openxmlformats.org/officeDocument/2006/relationships/ctrlProp" Target="../ctrlProps/ctrlProp8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7.xml"/><Relationship Id="rId5" Type="http://schemas.openxmlformats.org/officeDocument/2006/relationships/ctrlProp" Target="../ctrlProps/ctrlProp6.xml"/><Relationship Id="rId4" Type="http://schemas.openxmlformats.org/officeDocument/2006/relationships/ctrlProp" Target="../ctrlProps/ctrlProp5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Z140"/>
  <sheetViews>
    <sheetView tabSelected="1" topLeftCell="A34" zoomScaleNormal="100" workbookViewId="0">
      <selection activeCell="P50" sqref="P50:Z51"/>
    </sheetView>
  </sheetViews>
  <sheetFormatPr defaultColWidth="9.1796875" defaultRowHeight="10" outlineLevelCol="1" x14ac:dyDescent="0.35"/>
  <cols>
    <col min="1" max="1" width="9.6328125" style="29" customWidth="1"/>
    <col min="2" max="2" width="33.453125" style="29" customWidth="1"/>
    <col min="3" max="3" width="15.1796875" style="29" customWidth="1"/>
    <col min="4" max="4" width="9.81640625" style="29" customWidth="1"/>
    <col min="5" max="5" width="20.453125" style="29" customWidth="1" outlineLevel="1"/>
    <col min="6" max="6" width="9" style="29" customWidth="1"/>
    <col min="7" max="7" width="10.1796875" style="29" customWidth="1"/>
    <col min="8" max="8" width="10" style="29" customWidth="1"/>
    <col min="9" max="9" width="14.453125" style="29" customWidth="1"/>
    <col min="10" max="10" width="19.81640625" style="29" customWidth="1"/>
    <col min="11" max="11" width="17.54296875" style="29" customWidth="1"/>
    <col min="12" max="12" width="12" style="29" customWidth="1"/>
    <col min="13" max="13" width="12.1796875" style="29" customWidth="1"/>
    <col min="14" max="14" width="17.1796875" style="29" customWidth="1"/>
    <col min="15" max="15" width="9.1796875" style="29"/>
    <col min="16" max="16" width="16.6328125" style="29" bestFit="1" customWidth="1"/>
    <col min="17" max="17" width="11.26953125" style="29" bestFit="1" customWidth="1"/>
    <col min="18" max="18" width="6.6328125" style="29" bestFit="1" customWidth="1"/>
    <col min="19" max="19" width="11.26953125" style="29" bestFit="1" customWidth="1"/>
    <col min="20" max="20" width="6.6328125" style="29" bestFit="1" customWidth="1"/>
    <col min="21" max="16384" width="9.1796875" style="29"/>
  </cols>
  <sheetData>
    <row r="1" spans="1:26" ht="21" customHeight="1" thickBot="1" x14ac:dyDescent="0.4">
      <c r="A1" s="183" t="s">
        <v>190</v>
      </c>
      <c r="B1" s="184"/>
      <c r="C1" s="184"/>
      <c r="D1" s="184"/>
      <c r="E1" s="184"/>
      <c r="F1" s="184"/>
      <c r="G1" s="184"/>
      <c r="H1" s="184"/>
      <c r="I1" s="130" t="s">
        <v>0</v>
      </c>
    </row>
    <row r="2" spans="1:26" ht="22.5" customHeight="1" x14ac:dyDescent="0.35">
      <c r="A2" s="127" t="s">
        <v>8</v>
      </c>
      <c r="B2" s="131" t="s">
        <v>55</v>
      </c>
      <c r="C2" s="208" t="s">
        <v>198</v>
      </c>
      <c r="D2" s="208"/>
      <c r="E2" s="208"/>
      <c r="F2" s="208"/>
      <c r="G2" s="208"/>
      <c r="H2" s="208"/>
      <c r="I2" s="209"/>
    </row>
    <row r="3" spans="1:26" ht="27.65" customHeight="1" x14ac:dyDescent="0.35">
      <c r="A3" s="175" t="s">
        <v>9</v>
      </c>
      <c r="B3" s="176"/>
      <c r="C3" s="176" t="s">
        <v>10</v>
      </c>
      <c r="D3" s="176"/>
      <c r="E3" s="6"/>
      <c r="F3" s="6"/>
      <c r="G3" s="6"/>
      <c r="H3" s="6"/>
      <c r="I3" s="7"/>
      <c r="P3" s="159" t="s">
        <v>234</v>
      </c>
      <c r="Q3" s="159"/>
      <c r="R3" s="159"/>
      <c r="S3" s="159"/>
      <c r="T3" s="159"/>
      <c r="U3" s="159"/>
      <c r="V3" s="159"/>
      <c r="W3" s="159"/>
      <c r="X3" s="159"/>
      <c r="Y3" s="159"/>
      <c r="Z3" s="159"/>
    </row>
    <row r="4" spans="1:26" ht="14.15" customHeight="1" x14ac:dyDescent="0.35">
      <c r="A4" s="145" t="s">
        <v>11</v>
      </c>
      <c r="B4" s="110">
        <v>734.2</v>
      </c>
      <c r="C4" s="145" t="s">
        <v>12</v>
      </c>
      <c r="D4" s="110">
        <v>230.6</v>
      </c>
      <c r="E4" s="11"/>
      <c r="F4" s="12"/>
      <c r="G4" s="12"/>
      <c r="H4" s="12"/>
      <c r="I4" s="2"/>
      <c r="P4" s="159"/>
      <c r="Q4" s="159"/>
      <c r="R4" s="159"/>
      <c r="S4" s="159"/>
      <c r="T4" s="159"/>
      <c r="U4" s="159"/>
      <c r="V4" s="159"/>
      <c r="W4" s="159"/>
      <c r="X4" s="159"/>
      <c r="Y4" s="159"/>
      <c r="Z4" s="159"/>
    </row>
    <row r="5" spans="1:26" ht="14.15" customHeight="1" x14ac:dyDescent="0.35">
      <c r="A5" s="13" t="s">
        <v>13</v>
      </c>
      <c r="B5" s="132" t="s">
        <v>14</v>
      </c>
      <c r="C5" s="176" t="s">
        <v>15</v>
      </c>
      <c r="D5" s="176"/>
      <c r="E5" s="176"/>
      <c r="F5" s="176"/>
      <c r="G5" s="6"/>
      <c r="H5" s="6"/>
      <c r="I5" s="7"/>
    </row>
    <row r="6" spans="1:26" ht="13.5" customHeight="1" thickBot="1" x14ac:dyDescent="0.4">
      <c r="A6" s="113"/>
      <c r="B6" s="113" t="s">
        <v>16</v>
      </c>
      <c r="C6" s="145" t="s">
        <v>17</v>
      </c>
      <c r="D6" s="146">
        <f>B4/D4</f>
        <v>3.1838681699913272</v>
      </c>
      <c r="E6" s="115"/>
      <c r="F6" s="114"/>
      <c r="G6" s="114"/>
      <c r="H6" s="114"/>
      <c r="I6" s="116"/>
    </row>
    <row r="7" spans="1:26" ht="68.25" customHeight="1" x14ac:dyDescent="0.35">
      <c r="A7" s="185" t="s">
        <v>18</v>
      </c>
      <c r="B7" s="186"/>
      <c r="C7" s="53"/>
      <c r="D7" s="53"/>
      <c r="E7" s="111" t="s">
        <v>157</v>
      </c>
      <c r="F7" s="53"/>
      <c r="G7" s="53"/>
      <c r="H7" s="53"/>
      <c r="I7" s="112" t="s">
        <v>158</v>
      </c>
    </row>
    <row r="8" spans="1:26" ht="13.5" customHeight="1" x14ac:dyDescent="0.35">
      <c r="A8" s="187" t="s">
        <v>1</v>
      </c>
      <c r="B8" s="188"/>
      <c r="C8" s="34" t="s">
        <v>19</v>
      </c>
      <c r="D8" s="34" t="s">
        <v>20</v>
      </c>
      <c r="E8" s="35" t="s">
        <v>166</v>
      </c>
      <c r="F8" s="34" t="s">
        <v>21</v>
      </c>
      <c r="G8" s="34" t="s">
        <v>22</v>
      </c>
      <c r="H8" s="36" t="s">
        <v>23</v>
      </c>
      <c r="I8" s="65" t="s">
        <v>167</v>
      </c>
      <c r="K8" s="53"/>
      <c r="L8" s="53"/>
      <c r="M8" s="53"/>
      <c r="N8" s="53"/>
    </row>
    <row r="9" spans="1:26" ht="14.15" customHeight="1" x14ac:dyDescent="0.35">
      <c r="A9" s="160" t="s">
        <v>142</v>
      </c>
      <c r="B9" s="161"/>
      <c r="C9" s="104">
        <v>247.3</v>
      </c>
      <c r="D9" s="104">
        <v>0.13</v>
      </c>
      <c r="E9" s="88" t="s">
        <v>159</v>
      </c>
      <c r="F9" s="105">
        <f>C9*D9</f>
        <v>32.149000000000001</v>
      </c>
      <c r="G9" s="104">
        <v>1</v>
      </c>
      <c r="H9" s="106">
        <f>G9*F9</f>
        <v>32.149000000000001</v>
      </c>
      <c r="I9" s="107">
        <f>H9/H35</f>
        <v>0.30232856661239005</v>
      </c>
      <c r="K9" s="89"/>
      <c r="L9" s="89"/>
      <c r="M9" s="90"/>
      <c r="N9" s="90"/>
    </row>
    <row r="10" spans="1:26" ht="13.15" customHeight="1" x14ac:dyDescent="0.35">
      <c r="A10" s="177" t="s">
        <v>153</v>
      </c>
      <c r="B10" s="178"/>
      <c r="C10" s="104">
        <v>30</v>
      </c>
      <c r="D10" s="104">
        <v>1</v>
      </c>
      <c r="E10" s="88" t="s">
        <v>160</v>
      </c>
      <c r="F10" s="105">
        <f t="shared" ref="F10:F34" si="0">C10*D10</f>
        <v>30</v>
      </c>
      <c r="G10" s="104">
        <v>1</v>
      </c>
      <c r="H10" s="106">
        <f t="shared" ref="H10:H34" si="1">G10*F10</f>
        <v>30</v>
      </c>
      <c r="I10" s="107">
        <f>H10/H35</f>
        <v>0.28211941268380669</v>
      </c>
      <c r="K10" s="89"/>
      <c r="L10" s="89"/>
      <c r="M10" s="90"/>
      <c r="N10" s="90"/>
    </row>
    <row r="11" spans="1:26" ht="29.25" customHeight="1" x14ac:dyDescent="0.35">
      <c r="A11" s="179" t="s">
        <v>154</v>
      </c>
      <c r="B11" s="180"/>
      <c r="C11" s="104"/>
      <c r="D11" s="104"/>
      <c r="E11" s="88" t="s">
        <v>161</v>
      </c>
      <c r="F11" s="105"/>
      <c r="G11" s="104">
        <v>1</v>
      </c>
      <c r="H11" s="106"/>
      <c r="I11" s="107">
        <f>H11/H35</f>
        <v>0</v>
      </c>
      <c r="K11" s="89"/>
      <c r="L11" s="89"/>
      <c r="M11" s="90"/>
      <c r="N11" s="90"/>
    </row>
    <row r="12" spans="1:26" ht="13.15" customHeight="1" x14ac:dyDescent="0.35">
      <c r="A12" s="160" t="s">
        <v>155</v>
      </c>
      <c r="B12" s="161"/>
      <c r="C12" s="104">
        <v>2.1</v>
      </c>
      <c r="D12" s="104">
        <v>1</v>
      </c>
      <c r="E12" s="88" t="s">
        <v>162</v>
      </c>
      <c r="F12" s="105">
        <f t="shared" si="0"/>
        <v>2.1</v>
      </c>
      <c r="G12" s="104">
        <v>1</v>
      </c>
      <c r="H12" s="106">
        <f t="shared" si="1"/>
        <v>2.1</v>
      </c>
      <c r="I12" s="107">
        <f>H12/H35</f>
        <v>1.9748358887866468E-2</v>
      </c>
      <c r="K12" s="89"/>
      <c r="L12" s="89"/>
      <c r="M12" s="90"/>
      <c r="N12" s="90"/>
    </row>
    <row r="13" spans="1:26" ht="13.15" customHeight="1" x14ac:dyDescent="0.35">
      <c r="A13" s="160" t="s">
        <v>156</v>
      </c>
      <c r="B13" s="161"/>
      <c r="C13" s="104"/>
      <c r="D13" s="104"/>
      <c r="E13" s="88" t="s">
        <v>162</v>
      </c>
      <c r="F13" s="105"/>
      <c r="G13" s="104">
        <v>1</v>
      </c>
      <c r="H13" s="106"/>
      <c r="I13" s="107">
        <f>H13/H35</f>
        <v>0</v>
      </c>
      <c r="K13" s="89"/>
      <c r="L13" s="89"/>
      <c r="M13" s="90"/>
      <c r="N13" s="91"/>
    </row>
    <row r="14" spans="1:26" ht="13.15" customHeight="1" x14ac:dyDescent="0.35">
      <c r="A14" s="177" t="s">
        <v>191</v>
      </c>
      <c r="B14" s="178"/>
      <c r="C14" s="104">
        <v>129.5</v>
      </c>
      <c r="D14" s="104">
        <v>0.15</v>
      </c>
      <c r="E14" s="88" t="s">
        <v>159</v>
      </c>
      <c r="F14" s="105">
        <f t="shared" si="0"/>
        <v>19.425000000000001</v>
      </c>
      <c r="G14" s="104">
        <v>1</v>
      </c>
      <c r="H14" s="106">
        <f t="shared" si="1"/>
        <v>19.425000000000001</v>
      </c>
      <c r="I14" s="107">
        <f>H14/H35</f>
        <v>0.18267231971276485</v>
      </c>
      <c r="K14" s="89"/>
      <c r="L14" s="89"/>
      <c r="M14" s="90"/>
      <c r="N14" s="91"/>
    </row>
    <row r="15" spans="1:26" ht="28.5" customHeight="1" x14ac:dyDescent="0.35">
      <c r="A15" s="177" t="s">
        <v>192</v>
      </c>
      <c r="B15" s="178"/>
      <c r="C15" s="104"/>
      <c r="D15" s="104"/>
      <c r="E15" s="88" t="s">
        <v>163</v>
      </c>
      <c r="F15" s="105"/>
      <c r="G15" s="104"/>
      <c r="H15" s="106"/>
      <c r="I15" s="107">
        <f>H15/H35</f>
        <v>0</v>
      </c>
      <c r="K15" s="89"/>
      <c r="L15" s="89"/>
      <c r="M15" s="90"/>
      <c r="N15" s="90"/>
    </row>
    <row r="16" spans="1:26" ht="29.25" customHeight="1" x14ac:dyDescent="0.35">
      <c r="A16" s="160" t="s">
        <v>143</v>
      </c>
      <c r="B16" s="161"/>
      <c r="C16" s="104">
        <v>115.3</v>
      </c>
      <c r="D16" s="104">
        <v>0.18</v>
      </c>
      <c r="E16" s="88"/>
      <c r="F16" s="105">
        <f t="shared" si="0"/>
        <v>20.753999999999998</v>
      </c>
      <c r="G16" s="104">
        <v>1</v>
      </c>
      <c r="H16" s="106">
        <f t="shared" si="1"/>
        <v>20.753999999999998</v>
      </c>
      <c r="I16" s="107">
        <f>H16/H35</f>
        <v>0.19517020969465745</v>
      </c>
      <c r="K16" s="89"/>
      <c r="L16" s="89"/>
      <c r="M16" s="90"/>
      <c r="N16" s="90"/>
    </row>
    <row r="17" spans="1:9" ht="13.15" customHeight="1" x14ac:dyDescent="0.35">
      <c r="A17" s="179" t="s">
        <v>144</v>
      </c>
      <c r="B17" s="180"/>
      <c r="C17" s="104"/>
      <c r="D17" s="104"/>
      <c r="E17" s="88" t="s">
        <v>163</v>
      </c>
      <c r="F17" s="105">
        <f t="shared" si="0"/>
        <v>0</v>
      </c>
      <c r="G17" s="104">
        <v>0.8</v>
      </c>
      <c r="H17" s="106">
        <f t="shared" si="1"/>
        <v>0</v>
      </c>
      <c r="I17" s="107">
        <f>H17/H35</f>
        <v>0</v>
      </c>
    </row>
    <row r="18" spans="1:9" ht="13.15" customHeight="1" x14ac:dyDescent="0.35">
      <c r="A18" s="181" t="s">
        <v>145</v>
      </c>
      <c r="B18" s="182"/>
      <c r="C18" s="104"/>
      <c r="D18" s="104"/>
      <c r="E18" s="189" t="s">
        <v>165</v>
      </c>
      <c r="F18" s="105">
        <f t="shared" si="0"/>
        <v>0</v>
      </c>
      <c r="G18" s="104">
        <v>0.8</v>
      </c>
      <c r="H18" s="106">
        <f t="shared" si="1"/>
        <v>0</v>
      </c>
      <c r="I18" s="107">
        <f>H18/H35</f>
        <v>0</v>
      </c>
    </row>
    <row r="19" spans="1:9" ht="26.25" customHeight="1" x14ac:dyDescent="0.35">
      <c r="A19" s="181" t="s">
        <v>146</v>
      </c>
      <c r="B19" s="182"/>
      <c r="C19" s="104"/>
      <c r="D19" s="104"/>
      <c r="E19" s="190"/>
      <c r="F19" s="105">
        <f t="shared" si="0"/>
        <v>0</v>
      </c>
      <c r="G19" s="104">
        <v>0.5</v>
      </c>
      <c r="H19" s="106">
        <f t="shared" si="1"/>
        <v>0</v>
      </c>
      <c r="I19" s="107">
        <f>H19/H35</f>
        <v>0</v>
      </c>
    </row>
    <row r="20" spans="1:9" ht="13.15" customHeight="1" x14ac:dyDescent="0.35">
      <c r="A20" s="181" t="s">
        <v>147</v>
      </c>
      <c r="B20" s="182"/>
      <c r="C20" s="104"/>
      <c r="D20" s="104"/>
      <c r="E20" s="191"/>
      <c r="F20" s="105">
        <f t="shared" si="0"/>
        <v>0</v>
      </c>
      <c r="G20" s="104">
        <v>0.35</v>
      </c>
      <c r="H20" s="106">
        <f t="shared" si="1"/>
        <v>0</v>
      </c>
      <c r="I20" s="107">
        <f>H20/H35</f>
        <v>0</v>
      </c>
    </row>
    <row r="21" spans="1:9" ht="25.5" customHeight="1" x14ac:dyDescent="0.35">
      <c r="A21" s="163" t="s">
        <v>148</v>
      </c>
      <c r="B21" s="164"/>
      <c r="C21" s="104">
        <v>32.1</v>
      </c>
      <c r="D21" s="104">
        <v>0.17</v>
      </c>
      <c r="E21" s="88"/>
      <c r="F21" s="105">
        <f t="shared" si="0"/>
        <v>5.4570000000000007</v>
      </c>
      <c r="G21" s="104">
        <v>0.35</v>
      </c>
      <c r="H21" s="106">
        <f t="shared" si="1"/>
        <v>1.90995</v>
      </c>
      <c r="I21" s="107">
        <f>H21/H35</f>
        <v>1.7961132408514553E-2</v>
      </c>
    </row>
    <row r="22" spans="1:9" ht="13.15" customHeight="1" x14ac:dyDescent="0.35">
      <c r="A22" s="163" t="s">
        <v>152</v>
      </c>
      <c r="B22" s="164"/>
      <c r="C22" s="104"/>
      <c r="D22" s="104"/>
      <c r="E22" s="88"/>
      <c r="F22" s="105">
        <f t="shared" si="0"/>
        <v>0</v>
      </c>
      <c r="G22" s="104">
        <v>0.1</v>
      </c>
      <c r="H22" s="106">
        <f t="shared" si="1"/>
        <v>0</v>
      </c>
      <c r="I22" s="107">
        <f>H22/H35</f>
        <v>0</v>
      </c>
    </row>
    <row r="23" spans="1:9" ht="13.15" customHeight="1" x14ac:dyDescent="0.35">
      <c r="A23" s="163" t="s">
        <v>149</v>
      </c>
      <c r="B23" s="164"/>
      <c r="C23" s="104"/>
      <c r="D23" s="104"/>
      <c r="E23" s="88"/>
      <c r="F23" s="105">
        <f t="shared" si="0"/>
        <v>0</v>
      </c>
      <c r="G23" s="104">
        <v>0.7</v>
      </c>
      <c r="H23" s="106">
        <f t="shared" si="1"/>
        <v>0</v>
      </c>
      <c r="I23" s="107">
        <f>H23/H35</f>
        <v>0</v>
      </c>
    </row>
    <row r="24" spans="1:9" ht="27.75" customHeight="1" x14ac:dyDescent="0.35">
      <c r="A24" s="163" t="s">
        <v>150</v>
      </c>
      <c r="B24" s="164"/>
      <c r="C24" s="104"/>
      <c r="D24" s="104"/>
      <c r="E24" s="88"/>
      <c r="F24" s="105">
        <f t="shared" si="0"/>
        <v>0</v>
      </c>
      <c r="G24" s="104">
        <v>0.6</v>
      </c>
      <c r="H24" s="106">
        <f t="shared" si="1"/>
        <v>0</v>
      </c>
      <c r="I24" s="107">
        <f>H24/H35</f>
        <v>0</v>
      </c>
    </row>
    <row r="25" spans="1:9" ht="24" customHeight="1" x14ac:dyDescent="0.35">
      <c r="A25" s="163" t="s">
        <v>193</v>
      </c>
      <c r="B25" s="164"/>
      <c r="C25" s="104"/>
      <c r="D25" s="104"/>
      <c r="E25" s="88"/>
      <c r="F25" s="105">
        <f t="shared" si="0"/>
        <v>0</v>
      </c>
      <c r="G25" s="104">
        <v>0.5</v>
      </c>
      <c r="H25" s="106">
        <f t="shared" si="1"/>
        <v>0</v>
      </c>
      <c r="I25" s="107">
        <f>H25/H35</f>
        <v>0</v>
      </c>
    </row>
    <row r="26" spans="1:9" ht="25.5" customHeight="1" x14ac:dyDescent="0.35">
      <c r="A26" s="163" t="s">
        <v>151</v>
      </c>
      <c r="B26" s="164"/>
      <c r="C26" s="104"/>
      <c r="D26" s="104"/>
      <c r="E26" s="88" t="s">
        <v>164</v>
      </c>
      <c r="F26" s="105">
        <f t="shared" si="0"/>
        <v>0</v>
      </c>
      <c r="G26" s="104">
        <v>1</v>
      </c>
      <c r="H26" s="106">
        <f t="shared" si="1"/>
        <v>0</v>
      </c>
      <c r="I26" s="107">
        <f>H26/H35</f>
        <v>0</v>
      </c>
    </row>
    <row r="27" spans="1:9" ht="13.15" customHeight="1" x14ac:dyDescent="0.35">
      <c r="A27" s="163"/>
      <c r="B27" s="164"/>
      <c r="C27" s="104"/>
      <c r="D27" s="104"/>
      <c r="E27" s="88"/>
      <c r="F27" s="105">
        <f t="shared" si="0"/>
        <v>0</v>
      </c>
      <c r="G27" s="104"/>
      <c r="H27" s="106">
        <f t="shared" si="1"/>
        <v>0</v>
      </c>
      <c r="I27" s="107">
        <f>H27/H35</f>
        <v>0</v>
      </c>
    </row>
    <row r="28" spans="1:9" ht="13.15" customHeight="1" x14ac:dyDescent="0.35">
      <c r="A28" s="163"/>
      <c r="B28" s="164"/>
      <c r="C28" s="104"/>
      <c r="D28" s="104"/>
      <c r="E28" s="88"/>
      <c r="F28" s="105">
        <f t="shared" si="0"/>
        <v>0</v>
      </c>
      <c r="G28" s="104"/>
      <c r="H28" s="106">
        <f t="shared" si="1"/>
        <v>0</v>
      </c>
      <c r="I28" s="107">
        <f>H28/H35</f>
        <v>0</v>
      </c>
    </row>
    <row r="29" spans="1:9" ht="13.15" customHeight="1" x14ac:dyDescent="0.35">
      <c r="A29" s="163"/>
      <c r="B29" s="164"/>
      <c r="C29" s="104"/>
      <c r="D29" s="104"/>
      <c r="E29" s="88"/>
      <c r="F29" s="105">
        <f t="shared" si="0"/>
        <v>0</v>
      </c>
      <c r="G29" s="104"/>
      <c r="H29" s="106">
        <f t="shared" si="1"/>
        <v>0</v>
      </c>
      <c r="I29" s="107">
        <f>H29/H35</f>
        <v>0</v>
      </c>
    </row>
    <row r="30" spans="1:9" ht="13.15" customHeight="1" x14ac:dyDescent="0.35">
      <c r="A30" s="163"/>
      <c r="B30" s="164"/>
      <c r="C30" s="104"/>
      <c r="D30" s="104"/>
      <c r="E30" s="88"/>
      <c r="F30" s="105">
        <f t="shared" si="0"/>
        <v>0</v>
      </c>
      <c r="G30" s="104"/>
      <c r="H30" s="106">
        <f t="shared" si="1"/>
        <v>0</v>
      </c>
      <c r="I30" s="107">
        <f>H30/H35</f>
        <v>0</v>
      </c>
    </row>
    <row r="31" spans="1:9" ht="13.15" customHeight="1" x14ac:dyDescent="0.35">
      <c r="A31" s="163"/>
      <c r="B31" s="164"/>
      <c r="C31" s="104"/>
      <c r="D31" s="104"/>
      <c r="E31" s="88"/>
      <c r="F31" s="105">
        <f t="shared" si="0"/>
        <v>0</v>
      </c>
      <c r="G31" s="104"/>
      <c r="H31" s="106">
        <f t="shared" si="1"/>
        <v>0</v>
      </c>
      <c r="I31" s="107">
        <f>H31/H35</f>
        <v>0</v>
      </c>
    </row>
    <row r="32" spans="1:9" ht="13.15" customHeight="1" x14ac:dyDescent="0.35">
      <c r="A32" s="163"/>
      <c r="B32" s="164"/>
      <c r="C32" s="104"/>
      <c r="D32" s="104"/>
      <c r="E32" s="88"/>
      <c r="F32" s="105">
        <f t="shared" si="0"/>
        <v>0</v>
      </c>
      <c r="G32" s="104"/>
      <c r="H32" s="106">
        <f t="shared" si="1"/>
        <v>0</v>
      </c>
      <c r="I32" s="107">
        <f>H32/H35</f>
        <v>0</v>
      </c>
    </row>
    <row r="33" spans="1:11" ht="13.15" customHeight="1" x14ac:dyDescent="0.35">
      <c r="A33" s="163"/>
      <c r="B33" s="164"/>
      <c r="C33" s="104"/>
      <c r="D33" s="104"/>
      <c r="E33" s="88"/>
      <c r="F33" s="105">
        <f t="shared" si="0"/>
        <v>0</v>
      </c>
      <c r="G33" s="104"/>
      <c r="H33" s="106">
        <f t="shared" si="1"/>
        <v>0</v>
      </c>
      <c r="I33" s="107">
        <f>H33/H35</f>
        <v>0</v>
      </c>
    </row>
    <row r="34" spans="1:11" ht="13.15" customHeight="1" thickBot="1" x14ac:dyDescent="0.4">
      <c r="A34" s="163"/>
      <c r="B34" s="164"/>
      <c r="C34" s="104"/>
      <c r="D34" s="117"/>
      <c r="E34" s="88"/>
      <c r="F34" s="105">
        <f t="shared" si="0"/>
        <v>0</v>
      </c>
      <c r="G34" s="104"/>
      <c r="H34" s="121">
        <f t="shared" si="1"/>
        <v>0</v>
      </c>
      <c r="I34" s="107">
        <f>H34/H35</f>
        <v>0</v>
      </c>
    </row>
    <row r="35" spans="1:11" ht="13.15" customHeight="1" thickBot="1" x14ac:dyDescent="0.4">
      <c r="A35" s="165" t="s">
        <v>2</v>
      </c>
      <c r="B35" s="166"/>
      <c r="C35" s="108" t="s">
        <v>24</v>
      </c>
      <c r="D35" s="119">
        <f>SUM(C9:C34)</f>
        <v>556.30000000000007</v>
      </c>
      <c r="E35" s="109"/>
      <c r="F35" s="17"/>
      <c r="G35" s="108" t="s">
        <v>25</v>
      </c>
      <c r="H35" s="119">
        <f>SUM(H9:H34)</f>
        <v>106.33794999999999</v>
      </c>
      <c r="I35" s="120">
        <f>I9+I10+I12+I14+I36+I16+I17+I18+I19+I20+I21+I23+I22+I24+I25+I26+I27+I28+I29+I30+I31+I32+I33+I34</f>
        <v>1</v>
      </c>
    </row>
    <row r="36" spans="1:11" ht="14.15" customHeight="1" x14ac:dyDescent="0.35">
      <c r="A36" s="168" t="s">
        <v>188</v>
      </c>
      <c r="B36" s="169"/>
      <c r="C36" s="14" t="s">
        <v>186</v>
      </c>
      <c r="D36" s="118"/>
      <c r="E36" s="6"/>
      <c r="F36" s="6"/>
      <c r="G36" s="6"/>
      <c r="H36" s="118"/>
      <c r="I36" s="7"/>
    </row>
    <row r="37" spans="1:11" ht="14.15" customHeight="1" thickBot="1" x14ac:dyDescent="0.4">
      <c r="A37" s="170"/>
      <c r="B37" s="171"/>
      <c r="C37" s="74" t="s">
        <v>187</v>
      </c>
      <c r="D37" s="11"/>
      <c r="E37" s="11"/>
      <c r="F37" s="12"/>
      <c r="G37" s="18"/>
      <c r="H37" s="11"/>
      <c r="I37" s="16"/>
    </row>
    <row r="38" spans="1:11" ht="14.15" customHeight="1" x14ac:dyDescent="0.35">
      <c r="A38" s="172" t="s">
        <v>26</v>
      </c>
      <c r="B38" s="173"/>
      <c r="C38" s="73" t="s">
        <v>27</v>
      </c>
      <c r="D38" s="26"/>
      <c r="E38" s="174" t="s">
        <v>189</v>
      </c>
      <c r="F38" s="174"/>
      <c r="G38" s="174"/>
      <c r="H38" s="174"/>
      <c r="I38" s="223">
        <v>0.02</v>
      </c>
    </row>
    <row r="39" spans="1:11" ht="37.5" customHeight="1" x14ac:dyDescent="0.35">
      <c r="A39" s="226" t="s">
        <v>28</v>
      </c>
      <c r="B39" s="227"/>
      <c r="C39" s="73" t="s">
        <v>27</v>
      </c>
      <c r="D39" s="26">
        <v>0.02</v>
      </c>
      <c r="E39" s="232" t="s">
        <v>194</v>
      </c>
      <c r="F39" s="232"/>
      <c r="G39" s="232"/>
      <c r="H39" s="232"/>
      <c r="I39" s="224"/>
      <c r="K39" s="103"/>
    </row>
    <row r="40" spans="1:11" ht="36.75" customHeight="1" x14ac:dyDescent="0.35">
      <c r="A40" s="228"/>
      <c r="B40" s="229"/>
      <c r="C40" s="73" t="s">
        <v>27</v>
      </c>
      <c r="D40" s="26">
        <v>0.05</v>
      </c>
      <c r="E40" s="232" t="s">
        <v>195</v>
      </c>
      <c r="F40" s="232"/>
      <c r="G40" s="232"/>
      <c r="H40" s="232"/>
      <c r="I40" s="224"/>
    </row>
    <row r="41" spans="1:11" ht="36.75" customHeight="1" x14ac:dyDescent="0.35">
      <c r="A41" s="228"/>
      <c r="B41" s="229"/>
      <c r="C41" s="73" t="s">
        <v>27</v>
      </c>
      <c r="D41" s="26">
        <v>0.1</v>
      </c>
      <c r="E41" s="232" t="s">
        <v>196</v>
      </c>
      <c r="F41" s="232"/>
      <c r="G41" s="232"/>
      <c r="H41" s="232"/>
      <c r="I41" s="224"/>
    </row>
    <row r="42" spans="1:11" ht="17.25" customHeight="1" thickBot="1" x14ac:dyDescent="0.4">
      <c r="A42" s="230"/>
      <c r="B42" s="231"/>
      <c r="C42" s="73" t="s">
        <v>27</v>
      </c>
      <c r="D42" s="26">
        <v>0.2</v>
      </c>
      <c r="E42" s="233" t="s">
        <v>197</v>
      </c>
      <c r="F42" s="233"/>
      <c r="G42" s="233"/>
      <c r="H42" s="233"/>
      <c r="I42" s="225"/>
    </row>
    <row r="43" spans="1:11" ht="14.15" customHeight="1" x14ac:dyDescent="0.35">
      <c r="A43" s="219" t="s">
        <v>29</v>
      </c>
      <c r="B43" s="219"/>
      <c r="C43" s="219"/>
      <c r="D43" s="219"/>
      <c r="E43" s="220" t="s">
        <v>30</v>
      </c>
      <c r="F43" s="221"/>
      <c r="G43" s="222"/>
      <c r="H43" s="122">
        <f>I38*D35</f>
        <v>11.126000000000001</v>
      </c>
      <c r="I43" s="123"/>
    </row>
    <row r="44" spans="1:11" ht="14.15" customHeight="1" x14ac:dyDescent="0.35">
      <c r="A44" s="219" t="s">
        <v>31</v>
      </c>
      <c r="B44" s="219"/>
      <c r="C44" s="219"/>
      <c r="D44" s="219"/>
      <c r="E44" s="220" t="s">
        <v>32</v>
      </c>
      <c r="F44" s="221"/>
      <c r="G44" s="222"/>
      <c r="H44" s="124">
        <f>H35+H43</f>
        <v>117.46395</v>
      </c>
      <c r="I44" s="125"/>
      <c r="K44" s="103"/>
    </row>
    <row r="45" spans="1:11" ht="14.15" customHeight="1" x14ac:dyDescent="0.35">
      <c r="A45" s="219" t="s">
        <v>33</v>
      </c>
      <c r="B45" s="219"/>
      <c r="C45" s="219"/>
      <c r="D45" s="219"/>
      <c r="E45" s="220" t="s">
        <v>34</v>
      </c>
      <c r="F45" s="221"/>
      <c r="G45" s="222"/>
      <c r="H45" s="124">
        <f>H44/D35</f>
        <v>0.2111521660974294</v>
      </c>
      <c r="I45" s="125"/>
      <c r="K45" s="103"/>
    </row>
    <row r="46" spans="1:11" ht="23.25" customHeight="1" x14ac:dyDescent="0.35">
      <c r="A46" s="212" t="s">
        <v>35</v>
      </c>
      <c r="B46" s="213"/>
      <c r="C46" s="234" t="s">
        <v>224</v>
      </c>
      <c r="D46" s="235"/>
      <c r="E46" s="217" t="s">
        <v>119</v>
      </c>
      <c r="F46" s="218" t="s">
        <v>37</v>
      </c>
      <c r="G46" s="153" t="s">
        <v>218</v>
      </c>
      <c r="H46" s="153" t="s">
        <v>225</v>
      </c>
      <c r="I46" s="273"/>
    </row>
    <row r="47" spans="1:11" ht="30" customHeight="1" x14ac:dyDescent="0.35">
      <c r="A47" s="75" t="s">
        <v>36</v>
      </c>
      <c r="B47" s="128"/>
      <c r="C47" s="236"/>
      <c r="D47" s="237"/>
      <c r="E47" s="217"/>
      <c r="F47" s="218"/>
      <c r="G47" s="240">
        <f>(100)%*1.2*1010*0.75*B48*B4/3600</f>
        <v>92.692750000000004</v>
      </c>
      <c r="H47" s="240">
        <f>(100-E48)%*1.2*1010*0.75*B48*B4/3600</f>
        <v>37.077100000000002</v>
      </c>
      <c r="I47" s="274"/>
    </row>
    <row r="48" spans="1:11" ht="14.15" customHeight="1" x14ac:dyDescent="0.35">
      <c r="A48" s="126" t="s">
        <v>38</v>
      </c>
      <c r="B48" s="48">
        <v>0.5</v>
      </c>
      <c r="C48" s="238"/>
      <c r="D48" s="239"/>
      <c r="E48" s="129">
        <v>60</v>
      </c>
      <c r="F48" s="218"/>
      <c r="G48" s="240"/>
      <c r="H48" s="240"/>
      <c r="I48" s="274"/>
    </row>
    <row r="49" spans="1:26" ht="14.15" customHeight="1" x14ac:dyDescent="0.35">
      <c r="A49" s="212" t="s">
        <v>39</v>
      </c>
      <c r="B49" s="213"/>
      <c r="C49" s="216" t="s">
        <v>40</v>
      </c>
      <c r="D49" s="216"/>
      <c r="E49" s="216"/>
      <c r="F49" s="216"/>
      <c r="G49" s="152">
        <f>G47+H44</f>
        <v>210.1567</v>
      </c>
      <c r="H49" s="152">
        <f>H44+H47</f>
        <v>154.54104999999998</v>
      </c>
      <c r="I49" s="275"/>
    </row>
    <row r="50" spans="1:26" ht="14.15" customHeight="1" x14ac:dyDescent="0.35">
      <c r="A50" s="214" t="s">
        <v>41</v>
      </c>
      <c r="B50" s="215"/>
      <c r="C50" s="38" t="s">
        <v>68</v>
      </c>
      <c r="D50" s="38" t="s">
        <v>65</v>
      </c>
      <c r="E50" s="38" t="s">
        <v>69</v>
      </c>
      <c r="F50" s="38" t="s">
        <v>66</v>
      </c>
      <c r="G50" s="167" t="s">
        <v>67</v>
      </c>
      <c r="H50" s="167"/>
      <c r="I50" s="30"/>
      <c r="P50" s="159" t="s">
        <v>235</v>
      </c>
      <c r="Q50" s="159"/>
      <c r="R50" s="159"/>
      <c r="S50" s="159"/>
      <c r="T50" s="159"/>
      <c r="U50" s="159"/>
      <c r="V50" s="159"/>
      <c r="W50" s="159"/>
      <c r="X50" s="159"/>
      <c r="Y50" s="159"/>
      <c r="Z50" s="159"/>
    </row>
    <row r="51" spans="1:26" ht="21" customHeight="1" x14ac:dyDescent="0.35">
      <c r="A51" s="54"/>
      <c r="B51" s="39" t="s">
        <v>70</v>
      </c>
      <c r="C51" s="65"/>
      <c r="D51" s="65"/>
      <c r="E51" s="65"/>
      <c r="F51" s="65"/>
      <c r="G51" s="162"/>
      <c r="H51" s="162"/>
      <c r="I51" s="30"/>
      <c r="P51" s="159"/>
      <c r="Q51" s="159"/>
      <c r="R51" s="159"/>
      <c r="S51" s="159"/>
      <c r="T51" s="159"/>
      <c r="U51" s="159"/>
      <c r="V51" s="159"/>
      <c r="W51" s="159"/>
      <c r="X51" s="159"/>
      <c r="Y51" s="159"/>
      <c r="Z51" s="159"/>
    </row>
    <row r="52" spans="1:26" ht="13.15" customHeight="1" x14ac:dyDescent="0.35">
      <c r="A52" s="54"/>
      <c r="B52" s="39" t="s">
        <v>71</v>
      </c>
      <c r="C52" s="65"/>
      <c r="D52" s="65"/>
      <c r="E52" s="65"/>
      <c r="F52" s="65"/>
      <c r="G52" s="162"/>
      <c r="H52" s="162"/>
      <c r="I52" s="30"/>
    </row>
    <row r="53" spans="1:26" ht="13.15" customHeight="1" x14ac:dyDescent="0.35">
      <c r="A53" s="54"/>
      <c r="B53" s="39" t="s">
        <v>72</v>
      </c>
      <c r="C53" s="65"/>
      <c r="D53" s="65"/>
      <c r="E53" s="65"/>
      <c r="F53" s="65"/>
      <c r="G53" s="162"/>
      <c r="H53" s="162"/>
      <c r="I53" s="30"/>
    </row>
    <row r="54" spans="1:26" ht="13.15" customHeight="1" x14ac:dyDescent="0.35">
      <c r="A54" s="54"/>
      <c r="B54" s="39" t="s">
        <v>73</v>
      </c>
      <c r="C54" s="65"/>
      <c r="D54" s="65"/>
      <c r="E54" s="65"/>
      <c r="F54" s="65"/>
      <c r="G54" s="162"/>
      <c r="H54" s="162"/>
      <c r="I54" s="30"/>
    </row>
    <row r="55" spans="1:26" ht="13.15" customHeight="1" x14ac:dyDescent="0.35">
      <c r="A55" s="54"/>
      <c r="B55" s="39" t="s">
        <v>74</v>
      </c>
      <c r="C55" s="65"/>
      <c r="D55" s="65"/>
      <c r="E55" s="65"/>
      <c r="F55" s="65"/>
      <c r="G55" s="162"/>
      <c r="H55" s="162"/>
      <c r="I55" s="30"/>
    </row>
    <row r="56" spans="1:26" ht="13.15" customHeight="1" x14ac:dyDescent="0.35">
      <c r="A56" s="54"/>
      <c r="B56" s="39" t="s">
        <v>75</v>
      </c>
      <c r="C56" s="65">
        <v>0.9</v>
      </c>
      <c r="D56" s="65">
        <v>0.62</v>
      </c>
      <c r="E56" s="65">
        <v>0.5</v>
      </c>
      <c r="F56" s="65">
        <v>18</v>
      </c>
      <c r="G56" s="162">
        <v>5.0199999999999996</v>
      </c>
      <c r="H56" s="162"/>
      <c r="I56" s="30"/>
    </row>
    <row r="57" spans="1:26" ht="13.15" customHeight="1" x14ac:dyDescent="0.35">
      <c r="A57" s="54"/>
      <c r="B57" s="39" t="s">
        <v>76</v>
      </c>
      <c r="C57" s="65">
        <v>0.9</v>
      </c>
      <c r="D57" s="65">
        <v>0.6</v>
      </c>
      <c r="E57" s="65">
        <v>0.5</v>
      </c>
      <c r="F57" s="65">
        <v>5</v>
      </c>
      <c r="G57" s="162">
        <v>2.25</v>
      </c>
      <c r="H57" s="162"/>
      <c r="I57" s="30"/>
    </row>
    <row r="58" spans="1:26" ht="13.15" customHeight="1" x14ac:dyDescent="0.35">
      <c r="A58" s="54"/>
      <c r="B58" s="39" t="s">
        <v>94</v>
      </c>
      <c r="C58" s="65">
        <v>0.9</v>
      </c>
      <c r="D58" s="65">
        <v>0.62</v>
      </c>
      <c r="E58" s="65">
        <v>0.5</v>
      </c>
      <c r="F58" s="65">
        <v>26.6</v>
      </c>
      <c r="G58" s="162">
        <v>11.89</v>
      </c>
      <c r="H58" s="162"/>
      <c r="I58" s="30"/>
    </row>
    <row r="59" spans="1:26" ht="13.15" customHeight="1" x14ac:dyDescent="0.35">
      <c r="A59" s="54"/>
      <c r="B59" s="39" t="s">
        <v>77</v>
      </c>
      <c r="C59" s="65"/>
      <c r="D59" s="65"/>
      <c r="E59" s="65"/>
      <c r="F59" s="65"/>
      <c r="G59" s="162"/>
      <c r="H59" s="162"/>
      <c r="I59" s="30"/>
    </row>
    <row r="60" spans="1:26" ht="13.15" customHeight="1" x14ac:dyDescent="0.35">
      <c r="A60" s="37"/>
      <c r="B60" s="40"/>
      <c r="C60" s="70"/>
      <c r="D60" s="70"/>
      <c r="E60" s="70"/>
      <c r="F60" s="70"/>
      <c r="G60" s="70"/>
      <c r="H60" s="70"/>
      <c r="I60" s="30"/>
    </row>
    <row r="61" spans="1:26" ht="13.15" customHeight="1" x14ac:dyDescent="0.35">
      <c r="A61" s="157" t="s">
        <v>78</v>
      </c>
      <c r="B61" s="158"/>
      <c r="C61" s="158"/>
      <c r="D61" s="158"/>
      <c r="E61" s="70"/>
      <c r="F61" s="70"/>
      <c r="G61" s="70"/>
      <c r="H61" s="70"/>
      <c r="I61" s="30"/>
    </row>
    <row r="62" spans="1:26" ht="13.15" customHeight="1" x14ac:dyDescent="0.35">
      <c r="A62" s="276"/>
      <c r="B62" s="162" t="s">
        <v>79</v>
      </c>
      <c r="C62" s="162" t="s">
        <v>80</v>
      </c>
      <c r="D62" s="162"/>
      <c r="E62" s="162"/>
      <c r="F62" s="162"/>
      <c r="G62" s="162"/>
      <c r="H62" s="162"/>
      <c r="I62" s="279"/>
    </row>
    <row r="63" spans="1:26" ht="13.15" customHeight="1" x14ac:dyDescent="0.35">
      <c r="A63" s="277"/>
      <c r="B63" s="162"/>
      <c r="C63" s="42" t="s">
        <v>81</v>
      </c>
      <c r="D63" s="42" t="s">
        <v>82</v>
      </c>
      <c r="E63" s="42" t="s">
        <v>83</v>
      </c>
      <c r="F63" s="42" t="s">
        <v>84</v>
      </c>
      <c r="G63" s="42" t="s">
        <v>85</v>
      </c>
      <c r="H63" s="42" t="s">
        <v>86</v>
      </c>
      <c r="I63" s="55" t="s">
        <v>87</v>
      </c>
    </row>
    <row r="64" spans="1:26" ht="13.15" customHeight="1" x14ac:dyDescent="0.35">
      <c r="A64" s="277"/>
      <c r="B64" s="39" t="s">
        <v>88</v>
      </c>
      <c r="C64" s="65">
        <v>31</v>
      </c>
      <c r="D64" s="65">
        <v>28</v>
      </c>
      <c r="E64" s="65">
        <v>31</v>
      </c>
      <c r="F64" s="65">
        <v>30</v>
      </c>
      <c r="G64" s="65">
        <v>31</v>
      </c>
      <c r="H64" s="65">
        <v>30</v>
      </c>
      <c r="I64" s="69">
        <v>31</v>
      </c>
    </row>
    <row r="65" spans="1:10" ht="13.15" customHeight="1" x14ac:dyDescent="0.35">
      <c r="A65" s="277"/>
      <c r="B65" s="39" t="s">
        <v>90</v>
      </c>
      <c r="C65" s="65">
        <v>-1.8</v>
      </c>
      <c r="D65" s="65">
        <v>0.4</v>
      </c>
      <c r="E65" s="65">
        <v>4.5999999999999996</v>
      </c>
      <c r="F65" s="65">
        <v>9.9</v>
      </c>
      <c r="G65" s="65">
        <v>9.8000000000000007</v>
      </c>
      <c r="H65" s="65">
        <v>4.3</v>
      </c>
      <c r="I65" s="69">
        <v>-0.3</v>
      </c>
    </row>
    <row r="66" spans="1:10" ht="13.15" customHeight="1" x14ac:dyDescent="0.35">
      <c r="A66" s="277"/>
      <c r="B66" s="39" t="s">
        <v>89</v>
      </c>
      <c r="C66" s="65">
        <v>20</v>
      </c>
      <c r="D66" s="65">
        <v>20</v>
      </c>
      <c r="E66" s="65">
        <v>20</v>
      </c>
      <c r="F66" s="65">
        <v>20</v>
      </c>
      <c r="G66" s="65">
        <v>20</v>
      </c>
      <c r="H66" s="65">
        <v>20</v>
      </c>
      <c r="I66" s="69">
        <v>20</v>
      </c>
    </row>
    <row r="67" spans="1:10" ht="13.15" customHeight="1" x14ac:dyDescent="0.35">
      <c r="A67" s="277"/>
      <c r="B67" s="39" t="s">
        <v>226</v>
      </c>
      <c r="C67" s="85">
        <f>((20-(C65))*C64*24/1000)*G49</f>
        <v>3408.5735486400004</v>
      </c>
      <c r="D67" s="85">
        <f>((20-(D65))*D64*24/1000)*G49</f>
        <v>2768.01592704</v>
      </c>
      <c r="E67" s="85">
        <f>((20-(E65))*E64*24/1000)*G49</f>
        <v>2407.8914059200001</v>
      </c>
      <c r="F67" s="85">
        <f>((20-(F65))*F64*24/1000)*G49</f>
        <v>1528.2595224000002</v>
      </c>
      <c r="G67" s="85">
        <f>((20-(G65))*G64*24/1000)*G49</f>
        <v>1594.8371649599999</v>
      </c>
      <c r="H67" s="85">
        <f>((20-(H65))*H64*24/1000)*G49</f>
        <v>2375.6113368000001</v>
      </c>
      <c r="I67" s="86">
        <f>((20-(I65))*I64*24/1000)*G49</f>
        <v>3174.0386714400001</v>
      </c>
      <c r="J67" s="29">
        <f>C67+D67+E67+F67+G67+H67+I67</f>
        <v>17257.227577199999</v>
      </c>
    </row>
    <row r="68" spans="1:10" ht="13.15" customHeight="1" x14ac:dyDescent="0.35">
      <c r="A68" s="278"/>
      <c r="B68" s="39" t="s">
        <v>227</v>
      </c>
      <c r="C68" s="142">
        <f>((20-(C65))*C64*24/1000)*H49</f>
        <v>2506.53219816</v>
      </c>
      <c r="D68" s="142">
        <f>((20-(D65))*D64*24/1000)*H49</f>
        <v>2035.4910777599998</v>
      </c>
      <c r="E68" s="142">
        <f>((20-(E65))*E64*24/1000)*H49</f>
        <v>1770.66953448</v>
      </c>
      <c r="F68" s="142">
        <f>((20-(F65))*F64*24/1000)*H49</f>
        <v>1123.8225155999999</v>
      </c>
      <c r="G68" s="142">
        <f>((20-(G65))*G64*24/1000)*H49</f>
        <v>1172.7811202399998</v>
      </c>
      <c r="H68" s="142">
        <f>((20-(H65))*H64*24/1000)*H49</f>
        <v>1746.9320291999998</v>
      </c>
      <c r="I68" s="142">
        <f>((20-(I65))*I64*24/1000)*H49</f>
        <v>2334.0643863599998</v>
      </c>
      <c r="J68" s="29">
        <f>C68+D68+E68+F68+G68+H68+I68</f>
        <v>12690.292861799999</v>
      </c>
    </row>
    <row r="69" spans="1:10" ht="13.15" customHeight="1" x14ac:dyDescent="0.35">
      <c r="A69" s="157" t="s">
        <v>91</v>
      </c>
      <c r="B69" s="158"/>
      <c r="C69" s="70"/>
      <c r="D69" s="70"/>
      <c r="E69" s="70"/>
      <c r="F69" s="70"/>
      <c r="G69" s="70"/>
      <c r="H69" s="70"/>
      <c r="I69" s="30"/>
    </row>
    <row r="70" spans="1:10" ht="30.75" customHeight="1" x14ac:dyDescent="0.35">
      <c r="A70" s="255" t="s">
        <v>54</v>
      </c>
      <c r="B70" s="84" t="s">
        <v>55</v>
      </c>
      <c r="C70" s="155" t="s">
        <v>56</v>
      </c>
      <c r="D70" s="156"/>
      <c r="E70" s="84" t="s">
        <v>57</v>
      </c>
      <c r="F70" s="280" t="s">
        <v>217</v>
      </c>
      <c r="G70" s="280"/>
      <c r="H70" s="280"/>
      <c r="I70" s="281"/>
    </row>
    <row r="71" spans="1:10" ht="14.15" customHeight="1" x14ac:dyDescent="0.35">
      <c r="A71" s="256"/>
      <c r="B71" s="84">
        <v>4</v>
      </c>
      <c r="C71" s="155">
        <v>5</v>
      </c>
      <c r="D71" s="156"/>
      <c r="E71" s="84">
        <v>6</v>
      </c>
      <c r="F71" s="248">
        <f>IF(B2="Rodinný dom",4,IF(B2="Bytový dom",5,6))</f>
        <v>4</v>
      </c>
      <c r="G71" s="249"/>
      <c r="H71" s="249"/>
      <c r="I71" s="249"/>
    </row>
    <row r="72" spans="1:10" ht="14.15" customHeight="1" x14ac:dyDescent="0.35">
      <c r="A72" s="32"/>
      <c r="B72" s="43"/>
      <c r="C72" s="263" t="s">
        <v>80</v>
      </c>
      <c r="D72" s="263"/>
      <c r="E72" s="263"/>
      <c r="F72" s="263"/>
      <c r="G72" s="263"/>
      <c r="H72" s="263"/>
      <c r="I72" s="264"/>
    </row>
    <row r="73" spans="1:10" ht="14.15" customHeight="1" x14ac:dyDescent="0.35">
      <c r="A73" s="257" t="s">
        <v>97</v>
      </c>
      <c r="B73" s="258"/>
      <c r="C73" s="42" t="s">
        <v>81</v>
      </c>
      <c r="D73" s="42" t="s">
        <v>82</v>
      </c>
      <c r="E73" s="42" t="s">
        <v>83</v>
      </c>
      <c r="F73" s="42" t="s">
        <v>84</v>
      </c>
      <c r="G73" s="42" t="s">
        <v>85</v>
      </c>
      <c r="H73" s="42" t="s">
        <v>86</v>
      </c>
      <c r="I73" s="55" t="s">
        <v>87</v>
      </c>
    </row>
    <row r="74" spans="1:10" ht="13.15" customHeight="1" x14ac:dyDescent="0.35">
      <c r="A74" s="143" t="s">
        <v>92</v>
      </c>
      <c r="B74" s="39" t="s">
        <v>98</v>
      </c>
      <c r="C74" s="44">
        <f>C64*24*F71*D4/1000</f>
        <v>686.26559999999995</v>
      </c>
      <c r="D74" s="44">
        <f>D64*24*F71*D4/1000</f>
        <v>619.85279999999989</v>
      </c>
      <c r="E74" s="44">
        <f>E64*24*F71*D4/1000</f>
        <v>686.26559999999995</v>
      </c>
      <c r="F74" s="44">
        <f>F64*24*F71*D4/1000</f>
        <v>664.12800000000004</v>
      </c>
      <c r="G74" s="44">
        <f>G64*24*F71*D4/1000</f>
        <v>686.26559999999995</v>
      </c>
      <c r="H74" s="44">
        <f>H64*24*F71*D4/1000</f>
        <v>664.12800000000004</v>
      </c>
      <c r="I74" s="56">
        <f>I64*24*F71*D4/1000</f>
        <v>686.26559999999995</v>
      </c>
      <c r="J74" s="29">
        <f>C74+D74+E74+F74+G74+H74+I74</f>
        <v>4693.1711999999998</v>
      </c>
    </row>
    <row r="75" spans="1:10" ht="13.15" customHeight="1" x14ac:dyDescent="0.35">
      <c r="A75" s="262" t="s">
        <v>93</v>
      </c>
      <c r="B75" s="39" t="s">
        <v>99</v>
      </c>
      <c r="C75" s="65">
        <v>30.2</v>
      </c>
      <c r="D75" s="65">
        <v>43.6</v>
      </c>
      <c r="E75" s="65">
        <v>61.2</v>
      </c>
      <c r="F75" s="65">
        <v>66.3</v>
      </c>
      <c r="G75" s="65">
        <v>57.2</v>
      </c>
      <c r="H75" s="65">
        <v>33.1</v>
      </c>
      <c r="I75" s="69">
        <v>28.4</v>
      </c>
    </row>
    <row r="76" spans="1:10" ht="13.15" customHeight="1" x14ac:dyDescent="0.35">
      <c r="A76" s="262"/>
      <c r="B76" s="39" t="s">
        <v>100</v>
      </c>
      <c r="C76" s="45">
        <f>C75*C51*D51*F51*E51</f>
        <v>0</v>
      </c>
      <c r="D76" s="45">
        <f>D75*C51*D51*F51*E51</f>
        <v>0</v>
      </c>
      <c r="E76" s="45">
        <f>E75*C51*D51*E51*F51</f>
        <v>0</v>
      </c>
      <c r="F76" s="45">
        <f>F75*C51*D51*F51*E51</f>
        <v>0</v>
      </c>
      <c r="G76" s="45">
        <f>G75*C51*D51*F51*E51</f>
        <v>0</v>
      </c>
      <c r="H76" s="45">
        <f>H75*C51*D51*F51*E51</f>
        <v>0</v>
      </c>
      <c r="I76" s="57">
        <f>I75*C51*D51*F51*E51</f>
        <v>0</v>
      </c>
    </row>
    <row r="77" spans="1:10" ht="13.15" customHeight="1" x14ac:dyDescent="0.35">
      <c r="A77" s="262"/>
      <c r="B77" s="39" t="s">
        <v>101</v>
      </c>
      <c r="C77" s="65">
        <v>9.1</v>
      </c>
      <c r="D77" s="65">
        <v>13.8</v>
      </c>
      <c r="E77" s="65">
        <v>20.100000000000001</v>
      </c>
      <c r="F77" s="65">
        <v>27.2</v>
      </c>
      <c r="G77" s="65">
        <v>14.5</v>
      </c>
      <c r="H77" s="65">
        <v>8.4</v>
      </c>
      <c r="I77" s="69">
        <v>6.8</v>
      </c>
    </row>
    <row r="78" spans="1:10" ht="13.15" customHeight="1" x14ac:dyDescent="0.35">
      <c r="A78" s="262"/>
      <c r="B78" s="39" t="s">
        <v>102</v>
      </c>
      <c r="C78" s="45">
        <f>C77*C52*D52*F52*E52</f>
        <v>0</v>
      </c>
      <c r="D78" s="45">
        <f>D77*C52*D52*F52*E52</f>
        <v>0</v>
      </c>
      <c r="E78" s="45">
        <f>E77*C52*D52*E52*F52</f>
        <v>0</v>
      </c>
      <c r="F78" s="45">
        <f>F77*C52*D52*F52*E52</f>
        <v>0</v>
      </c>
      <c r="G78" s="45">
        <f>G77*C52*D52*F52*E52</f>
        <v>0</v>
      </c>
      <c r="H78" s="45">
        <f>H77*C52*D52*F52*E52</f>
        <v>0</v>
      </c>
      <c r="I78" s="57">
        <f>I77*C52*D52*F52*E52</f>
        <v>0</v>
      </c>
    </row>
    <row r="79" spans="1:10" ht="13.15" customHeight="1" x14ac:dyDescent="0.35">
      <c r="A79" s="262"/>
      <c r="B79" s="39" t="s">
        <v>103</v>
      </c>
      <c r="C79" s="65">
        <v>14.9</v>
      </c>
      <c r="D79" s="65">
        <v>24.5</v>
      </c>
      <c r="E79" s="65">
        <v>42</v>
      </c>
      <c r="F79" s="65">
        <v>59.1</v>
      </c>
      <c r="G79" s="65">
        <v>32.200000000000003</v>
      </c>
      <c r="H79" s="65">
        <v>15.4</v>
      </c>
      <c r="I79" s="69">
        <v>11.8</v>
      </c>
    </row>
    <row r="80" spans="1:10" ht="13.15" customHeight="1" x14ac:dyDescent="0.35">
      <c r="A80" s="262"/>
      <c r="B80" s="39" t="s">
        <v>104</v>
      </c>
      <c r="C80" s="45">
        <f>C79*C53*D53*F53*E53</f>
        <v>0</v>
      </c>
      <c r="D80" s="45">
        <f>D79*C53*D53*F53*E53</f>
        <v>0</v>
      </c>
      <c r="E80" s="45">
        <f>E79*C53*D53*E53*F53</f>
        <v>0</v>
      </c>
      <c r="F80" s="45">
        <f>F79*C53*D53*F53*E53</f>
        <v>0</v>
      </c>
      <c r="G80" s="45">
        <f>G79*C53*D53*F53*E53</f>
        <v>0</v>
      </c>
      <c r="H80" s="45">
        <f>H79*C53*D53*F53*E53</f>
        <v>0</v>
      </c>
      <c r="I80" s="57">
        <f>I79*C53*D53*F53*E53</f>
        <v>0</v>
      </c>
    </row>
    <row r="81" spans="1:14" ht="13.15" customHeight="1" x14ac:dyDescent="0.35">
      <c r="A81" s="262"/>
      <c r="B81" s="39" t="s">
        <v>105</v>
      </c>
      <c r="C81" s="65">
        <v>14.9</v>
      </c>
      <c r="D81" s="65">
        <v>24.5</v>
      </c>
      <c r="E81" s="65">
        <v>42</v>
      </c>
      <c r="F81" s="65">
        <v>59.1</v>
      </c>
      <c r="G81" s="65">
        <v>32.200000000000003</v>
      </c>
      <c r="H81" s="65">
        <v>15.4</v>
      </c>
      <c r="I81" s="69">
        <v>11.8</v>
      </c>
    </row>
    <row r="82" spans="1:14" ht="13.15" customHeight="1" x14ac:dyDescent="0.35">
      <c r="A82" s="262"/>
      <c r="B82" s="39" t="s">
        <v>106</v>
      </c>
      <c r="C82" s="45">
        <f>C81*C54*D54*F54*E54</f>
        <v>0</v>
      </c>
      <c r="D82" s="45">
        <f>D81*C54*D54*F54*E54</f>
        <v>0</v>
      </c>
      <c r="E82" s="45">
        <f>E81*C54*D54*E54*F54</f>
        <v>0</v>
      </c>
      <c r="F82" s="45">
        <f>F81*C54*D54*F54*E54</f>
        <v>0</v>
      </c>
      <c r="G82" s="45">
        <f>G81*C54*D54*F54*E54</f>
        <v>0</v>
      </c>
      <c r="H82" s="45">
        <f>H81*C54*D54*F54*E54</f>
        <v>0</v>
      </c>
      <c r="I82" s="57">
        <f>I81*C54*D54*F54*E54</f>
        <v>0</v>
      </c>
    </row>
    <row r="83" spans="1:14" ht="13.15" customHeight="1" x14ac:dyDescent="0.35">
      <c r="A83" s="262"/>
      <c r="B83" s="39" t="s">
        <v>107</v>
      </c>
      <c r="C83" s="65">
        <v>22.7</v>
      </c>
      <c r="D83" s="65">
        <v>33.799999999999997</v>
      </c>
      <c r="E83" s="65">
        <v>50.9</v>
      </c>
      <c r="F83" s="65">
        <v>62</v>
      </c>
      <c r="G83" s="65">
        <v>44.8</v>
      </c>
      <c r="H83" s="65">
        <v>24.9</v>
      </c>
      <c r="I83" s="69">
        <v>20.8</v>
      </c>
    </row>
    <row r="84" spans="1:14" ht="13.15" customHeight="1" x14ac:dyDescent="0.35">
      <c r="A84" s="262"/>
      <c r="B84" s="39" t="s">
        <v>108</v>
      </c>
      <c r="C84" s="45">
        <f>C83*C55*D55*F55*E55</f>
        <v>0</v>
      </c>
      <c r="D84" s="45">
        <f>D83*C55*D55*F55*E55</f>
        <v>0</v>
      </c>
      <c r="E84" s="45">
        <f>E83*C55*D55*E55*F55</f>
        <v>0</v>
      </c>
      <c r="F84" s="45">
        <f>F83*C55*D55*F55*E55</f>
        <v>0</v>
      </c>
      <c r="G84" s="45">
        <f>G83*C55*D55*F55*E55</f>
        <v>0</v>
      </c>
      <c r="H84" s="45">
        <f>H83*C55*D55*F55*E55</f>
        <v>0</v>
      </c>
      <c r="I84" s="57">
        <f>I83*C55*D55*F55*E55</f>
        <v>0</v>
      </c>
    </row>
    <row r="85" spans="1:14" ht="13.15" customHeight="1" x14ac:dyDescent="0.35">
      <c r="A85" s="262"/>
      <c r="B85" s="39" t="s">
        <v>109</v>
      </c>
      <c r="C85" s="65">
        <v>22.7</v>
      </c>
      <c r="D85" s="65">
        <v>33.799999999999997</v>
      </c>
      <c r="E85" s="65">
        <v>50.9</v>
      </c>
      <c r="F85" s="65">
        <v>62</v>
      </c>
      <c r="G85" s="65">
        <v>44.8</v>
      </c>
      <c r="H85" s="65">
        <v>24.9</v>
      </c>
      <c r="I85" s="69">
        <v>20.8</v>
      </c>
    </row>
    <row r="86" spans="1:14" ht="13.15" customHeight="1" x14ac:dyDescent="0.35">
      <c r="A86" s="262"/>
      <c r="B86" s="39" t="s">
        <v>110</v>
      </c>
      <c r="C86" s="45">
        <f>C85*C56*D56*F56*E56</f>
        <v>113.99939999999999</v>
      </c>
      <c r="D86" s="45">
        <f>D85*C56*D56*F56*E56</f>
        <v>169.74359999999999</v>
      </c>
      <c r="E86" s="45">
        <f>E85*C56*D56*E56*F56</f>
        <v>255.6198</v>
      </c>
      <c r="F86" s="45">
        <f>F85*C56*D56*F56*E56</f>
        <v>311.36400000000003</v>
      </c>
      <c r="G86" s="45">
        <f>G85*C56*D56*F56*E56</f>
        <v>224.98560000000001</v>
      </c>
      <c r="H86" s="45">
        <f>H85*C56*D56*F56*E56</f>
        <v>125.0478</v>
      </c>
      <c r="I86" s="57">
        <f>I85*C56*D56*F56*E56</f>
        <v>104.45760000000001</v>
      </c>
    </row>
    <row r="87" spans="1:14" ht="13.15" customHeight="1" x14ac:dyDescent="0.35">
      <c r="A87" s="262"/>
      <c r="B87" s="39" t="s">
        <v>111</v>
      </c>
      <c r="C87" s="65">
        <v>10.199999999999999</v>
      </c>
      <c r="D87" s="65">
        <v>16.100000000000001</v>
      </c>
      <c r="E87" s="65">
        <v>26.8</v>
      </c>
      <c r="F87" s="65">
        <v>41.66</v>
      </c>
      <c r="G87" s="65">
        <v>18.3</v>
      </c>
      <c r="H87" s="65">
        <v>9.6</v>
      </c>
      <c r="I87" s="69">
        <v>7.4</v>
      </c>
    </row>
    <row r="88" spans="1:14" ht="13.15" customHeight="1" x14ac:dyDescent="0.35">
      <c r="A88" s="262"/>
      <c r="B88" s="39" t="s">
        <v>112</v>
      </c>
      <c r="C88" s="45">
        <f>C87*C57*D57*F57*E57</f>
        <v>13.77</v>
      </c>
      <c r="D88" s="45">
        <f>D87*C57*D57*F57*E57</f>
        <v>21.735000000000003</v>
      </c>
      <c r="E88" s="45">
        <f>E87*C57*D57*E57*F57</f>
        <v>36.18</v>
      </c>
      <c r="F88" s="45">
        <f>F87*C57*D57*F57*E57</f>
        <v>56.240999999999993</v>
      </c>
      <c r="G88" s="45">
        <f>G87*C57*D57*F57*E57</f>
        <v>24.705000000000005</v>
      </c>
      <c r="H88" s="45">
        <f>H87*C57*D57*F57*E57</f>
        <v>12.96</v>
      </c>
      <c r="I88" s="57">
        <f>I87*C57*D57*F57*E57</f>
        <v>9.99</v>
      </c>
    </row>
    <row r="89" spans="1:14" ht="13.15" customHeight="1" x14ac:dyDescent="0.35">
      <c r="A89" s="262"/>
      <c r="B89" s="39" t="s">
        <v>113</v>
      </c>
      <c r="C89" s="65">
        <v>10.199999999999999</v>
      </c>
      <c r="D89" s="65">
        <v>16.100000000000001</v>
      </c>
      <c r="E89" s="65">
        <v>26.8</v>
      </c>
      <c r="F89" s="65">
        <v>41.66</v>
      </c>
      <c r="G89" s="65">
        <v>18.3</v>
      </c>
      <c r="H89" s="65">
        <v>9.6</v>
      </c>
      <c r="I89" s="69">
        <v>7.4</v>
      </c>
    </row>
    <row r="90" spans="1:14" ht="13.15" customHeight="1" x14ac:dyDescent="0.35">
      <c r="A90" s="262"/>
      <c r="B90" s="39" t="s">
        <v>114</v>
      </c>
      <c r="C90" s="45">
        <f>C89*C58*D58*F58*E58</f>
        <v>75.698280000000011</v>
      </c>
      <c r="D90" s="45">
        <f>D89*C58*D58*F58*E58</f>
        <v>119.48454000000001</v>
      </c>
      <c r="E90" s="45">
        <f>E89*C58*D58*E58*F58</f>
        <v>198.89352</v>
      </c>
      <c r="F90" s="45">
        <f>F89*C58*D58*F58*E58</f>
        <v>309.175524</v>
      </c>
      <c r="G90" s="45">
        <f>G89*C58*D58*F58*E58</f>
        <v>135.81162000000003</v>
      </c>
      <c r="H90" s="45">
        <f>H89*C58*D58*F58*E58</f>
        <v>71.245440000000016</v>
      </c>
      <c r="I90" s="57">
        <f>I89*C58*D58*F58*E58</f>
        <v>54.91836</v>
      </c>
    </row>
    <row r="91" spans="1:14" ht="13.15" customHeight="1" x14ac:dyDescent="0.35">
      <c r="A91" s="262"/>
      <c r="B91" s="39" t="s">
        <v>115</v>
      </c>
      <c r="C91" s="65">
        <v>22.2</v>
      </c>
      <c r="D91" s="65">
        <v>38.6</v>
      </c>
      <c r="E91" s="65">
        <v>71.400000000000006</v>
      </c>
      <c r="F91" s="65">
        <v>108.2</v>
      </c>
      <c r="G91" s="65">
        <v>55</v>
      </c>
      <c r="H91" s="65">
        <v>26.2</v>
      </c>
      <c r="I91" s="69">
        <v>18.399999999999999</v>
      </c>
    </row>
    <row r="92" spans="1:14" ht="13.15" customHeight="1" x14ac:dyDescent="0.35">
      <c r="A92" s="262"/>
      <c r="B92" s="39" t="s">
        <v>116</v>
      </c>
      <c r="C92" s="45">
        <f>C91*C59*D59*F59*E59</f>
        <v>0</v>
      </c>
      <c r="D92" s="45">
        <f>D91*C59*D59*F59*E59</f>
        <v>0</v>
      </c>
      <c r="E92" s="45">
        <f>E91*C59*D59*E59*F59</f>
        <v>0</v>
      </c>
      <c r="F92" s="45">
        <f>F91*C59*D59*F59*E59</f>
        <v>0</v>
      </c>
      <c r="G92" s="45">
        <f>G91*C59*D59*F59*E59</f>
        <v>0</v>
      </c>
      <c r="H92" s="45">
        <f>H91*C59*D59*F59*E59</f>
        <v>0</v>
      </c>
      <c r="I92" s="57">
        <f>I91*C59*D59*F59*E59</f>
        <v>0</v>
      </c>
    </row>
    <row r="93" spans="1:14" ht="13.15" customHeight="1" x14ac:dyDescent="0.35">
      <c r="A93" s="262"/>
      <c r="B93" s="39" t="s">
        <v>117</v>
      </c>
      <c r="C93" s="44">
        <f>C76+C78+C80+C82+C84+C86+C88+C90+C92</f>
        <v>203.46768</v>
      </c>
      <c r="D93" s="44">
        <f t="shared" ref="D93:I93" si="2">D76+D78+D80+D82+D84+D86+D88+D90+D92</f>
        <v>310.96314000000001</v>
      </c>
      <c r="E93" s="44">
        <f t="shared" si="2"/>
        <v>490.69331999999997</v>
      </c>
      <c r="F93" s="44">
        <f t="shared" si="2"/>
        <v>676.78052400000001</v>
      </c>
      <c r="G93" s="44">
        <f t="shared" si="2"/>
        <v>385.50222000000008</v>
      </c>
      <c r="H93" s="44">
        <f t="shared" si="2"/>
        <v>209.25324000000001</v>
      </c>
      <c r="I93" s="56">
        <f t="shared" si="2"/>
        <v>169.36596</v>
      </c>
      <c r="J93" s="29">
        <f>C93+D93+E93+F93+G93+H93+I93</f>
        <v>2446.0260840000001</v>
      </c>
      <c r="K93" s="29">
        <f>'Výpočet TOB - sezónna m.'!G57</f>
        <v>2566.6392960000003</v>
      </c>
    </row>
    <row r="94" spans="1:14" ht="13.15" customHeight="1" x14ac:dyDescent="0.35">
      <c r="A94" s="144" t="s">
        <v>95</v>
      </c>
      <c r="B94" s="46" t="s">
        <v>118</v>
      </c>
      <c r="C94" s="63">
        <f>C74+C93</f>
        <v>889.73327999999992</v>
      </c>
      <c r="D94" s="63">
        <f t="shared" ref="D94:I94" si="3">D74+D93</f>
        <v>930.81593999999996</v>
      </c>
      <c r="E94" s="63">
        <f t="shared" si="3"/>
        <v>1176.95892</v>
      </c>
      <c r="F94" s="63">
        <f t="shared" si="3"/>
        <v>1340.9085239999999</v>
      </c>
      <c r="G94" s="63">
        <f t="shared" si="3"/>
        <v>1071.76782</v>
      </c>
      <c r="H94" s="63">
        <f t="shared" si="3"/>
        <v>873.38124000000005</v>
      </c>
      <c r="I94" s="64">
        <f t="shared" si="3"/>
        <v>855.63155999999992</v>
      </c>
      <c r="J94" s="29">
        <f>C94+D94+E94+F94+G94+H94+I94</f>
        <v>7139.1972839999999</v>
      </c>
    </row>
    <row r="95" spans="1:14" ht="13.15" customHeight="1" x14ac:dyDescent="0.35">
      <c r="A95" s="37"/>
      <c r="B95" s="40"/>
      <c r="C95" s="70"/>
      <c r="D95" s="70"/>
      <c r="E95" s="70"/>
      <c r="F95" s="70"/>
      <c r="G95" s="70"/>
      <c r="H95" s="70"/>
      <c r="I95" s="30"/>
      <c r="K95" s="79" t="s">
        <v>134</v>
      </c>
    </row>
    <row r="96" spans="1:14" ht="13.15" customHeight="1" x14ac:dyDescent="0.35">
      <c r="A96" s="41" t="s">
        <v>96</v>
      </c>
      <c r="B96" s="47"/>
      <c r="C96" s="70"/>
      <c r="D96" s="70"/>
      <c r="E96" s="70"/>
      <c r="F96" s="70"/>
      <c r="G96" s="70"/>
      <c r="H96" s="70"/>
      <c r="I96" s="71"/>
      <c r="K96" s="241" t="s">
        <v>126</v>
      </c>
      <c r="L96" s="241"/>
      <c r="M96" s="241"/>
      <c r="N96" s="241"/>
    </row>
    <row r="97" spans="1:21" ht="13.15" customHeight="1" x14ac:dyDescent="0.35">
      <c r="A97" s="37"/>
      <c r="B97" s="82" t="s">
        <v>136</v>
      </c>
      <c r="C97" s="50">
        <f>C94/C67</f>
        <v>0.26102804217177533</v>
      </c>
      <c r="D97" s="50">
        <f t="shared" ref="D97:I97" si="4">D94/D67</f>
        <v>0.33627550004575857</v>
      </c>
      <c r="E97" s="50">
        <f t="shared" si="4"/>
        <v>0.48879235878592747</v>
      </c>
      <c r="F97" s="50">
        <f t="shared" si="4"/>
        <v>0.87740891147481181</v>
      </c>
      <c r="G97" s="50">
        <f t="shared" si="4"/>
        <v>0.67202335357345466</v>
      </c>
      <c r="H97" s="50">
        <f t="shared" si="4"/>
        <v>0.36764483586631785</v>
      </c>
      <c r="I97" s="58">
        <f t="shared" si="4"/>
        <v>0.26957187626570928</v>
      </c>
      <c r="K97" s="242" t="s">
        <v>132</v>
      </c>
      <c r="L97" s="245" t="s">
        <v>120</v>
      </c>
      <c r="M97" s="246"/>
      <c r="N97" s="247"/>
    </row>
    <row r="98" spans="1:21" ht="13.15" customHeight="1" x14ac:dyDescent="0.35">
      <c r="A98" s="37" t="s">
        <v>134</v>
      </c>
      <c r="B98" s="82" t="s">
        <v>137</v>
      </c>
      <c r="C98" s="50">
        <f>N102</f>
        <v>10.569166666666666</v>
      </c>
      <c r="D98" s="50">
        <f>N102</f>
        <v>10.569166666666666</v>
      </c>
      <c r="E98" s="50">
        <f>N102</f>
        <v>10.569166666666666</v>
      </c>
      <c r="F98" s="50">
        <f>N102</f>
        <v>10.569166666666666</v>
      </c>
      <c r="G98" s="50">
        <f>N102</f>
        <v>10.569166666666666</v>
      </c>
      <c r="H98" s="50">
        <f>N102</f>
        <v>10.569166666666666</v>
      </c>
      <c r="I98" s="50">
        <f>N102</f>
        <v>10.569166666666666</v>
      </c>
      <c r="K98" s="243"/>
      <c r="L98" s="76" t="s">
        <v>125</v>
      </c>
      <c r="M98" s="51" t="s">
        <v>124</v>
      </c>
      <c r="N98" s="77" t="s">
        <v>133</v>
      </c>
    </row>
    <row r="99" spans="1:21" ht="13.15" customHeight="1" x14ac:dyDescent="0.35">
      <c r="A99" s="37"/>
      <c r="B99" s="82" t="s">
        <v>141</v>
      </c>
      <c r="C99" s="50">
        <f>C98*1000/G49</f>
        <v>50.291837788976828</v>
      </c>
      <c r="D99" s="50">
        <f>D98*1000/G49</f>
        <v>50.291837788976828</v>
      </c>
      <c r="E99" s="50">
        <f>E98*1000/G49</f>
        <v>50.291837788976828</v>
      </c>
      <c r="F99" s="50">
        <f>F98*1000/G49</f>
        <v>50.291837788976828</v>
      </c>
      <c r="G99" s="50">
        <f>G98*1000/G49</f>
        <v>50.291837788976828</v>
      </c>
      <c r="H99" s="50">
        <f>H98*1000/G49</f>
        <v>50.291837788976828</v>
      </c>
      <c r="I99" s="58">
        <f>I98*1000/G49</f>
        <v>50.291837788976828</v>
      </c>
      <c r="K99" s="244"/>
      <c r="L99" s="51" t="s">
        <v>121</v>
      </c>
      <c r="M99" s="51" t="s">
        <v>122</v>
      </c>
      <c r="N99" s="77" t="s">
        <v>123</v>
      </c>
    </row>
    <row r="100" spans="1:21" ht="13.15" customHeight="1" x14ac:dyDescent="0.35">
      <c r="A100" s="37"/>
      <c r="B100" s="82" t="s">
        <v>138</v>
      </c>
      <c r="C100" s="51">
        <v>1</v>
      </c>
      <c r="D100" s="51">
        <v>1</v>
      </c>
      <c r="E100" s="51">
        <v>1</v>
      </c>
      <c r="F100" s="51">
        <v>1</v>
      </c>
      <c r="G100" s="51">
        <v>1</v>
      </c>
      <c r="H100" s="51">
        <v>1</v>
      </c>
      <c r="I100" s="60">
        <v>1</v>
      </c>
      <c r="K100" s="75" t="s">
        <v>127</v>
      </c>
      <c r="L100" s="50">
        <v>80000</v>
      </c>
      <c r="M100" s="50">
        <f>L100*D4</f>
        <v>18448000</v>
      </c>
      <c r="N100" s="78">
        <f>M100/(1000*3600)</f>
        <v>5.1244444444444444</v>
      </c>
    </row>
    <row r="101" spans="1:21" ht="13.15" customHeight="1" x14ac:dyDescent="0.35">
      <c r="A101" s="37"/>
      <c r="B101" s="82" t="s">
        <v>139</v>
      </c>
      <c r="C101" s="51">
        <v>15</v>
      </c>
      <c r="D101" s="51">
        <v>15</v>
      </c>
      <c r="E101" s="51">
        <v>15</v>
      </c>
      <c r="F101" s="51">
        <v>15</v>
      </c>
      <c r="G101" s="51">
        <v>15</v>
      </c>
      <c r="H101" s="51">
        <v>15</v>
      </c>
      <c r="I101" s="60">
        <v>15</v>
      </c>
      <c r="K101" s="75" t="s">
        <v>128</v>
      </c>
      <c r="L101" s="50">
        <v>110000</v>
      </c>
      <c r="M101" s="50">
        <f>L101*D4</f>
        <v>25366000</v>
      </c>
      <c r="N101" s="78">
        <f t="shared" ref="N101:N104" si="5">M101/(1000*3600)</f>
        <v>7.0461111111111112</v>
      </c>
    </row>
    <row r="102" spans="1:21" ht="13.15" customHeight="1" x14ac:dyDescent="0.35">
      <c r="A102" s="37"/>
      <c r="B102" s="82" t="s">
        <v>140</v>
      </c>
      <c r="C102" s="50">
        <f>C100+C99/C101</f>
        <v>4.3527891859317887</v>
      </c>
      <c r="D102" s="50">
        <f t="shared" ref="D102:I102" si="6">D100+D99/D101</f>
        <v>4.3527891859317887</v>
      </c>
      <c r="E102" s="50">
        <f t="shared" si="6"/>
        <v>4.3527891859317887</v>
      </c>
      <c r="F102" s="50">
        <f t="shared" si="6"/>
        <v>4.3527891859317887</v>
      </c>
      <c r="G102" s="50">
        <f t="shared" si="6"/>
        <v>4.3527891859317887</v>
      </c>
      <c r="H102" s="50">
        <f t="shared" si="6"/>
        <v>4.3527891859317887</v>
      </c>
      <c r="I102" s="58">
        <f t="shared" si="6"/>
        <v>4.3527891859317887</v>
      </c>
      <c r="K102" s="75" t="s">
        <v>129</v>
      </c>
      <c r="L102" s="50">
        <v>165000</v>
      </c>
      <c r="M102" s="50">
        <f>L102*D4</f>
        <v>38049000</v>
      </c>
      <c r="N102" s="78">
        <f t="shared" si="5"/>
        <v>10.569166666666666</v>
      </c>
    </row>
    <row r="103" spans="1:21" ht="13.15" customHeight="1" x14ac:dyDescent="0.35">
      <c r="A103" s="37"/>
      <c r="B103" s="81" t="s">
        <v>135</v>
      </c>
      <c r="C103" s="83">
        <f>(1-POWER(C97,C102))/(1-POWER(C97,C102+1))</f>
        <v>0.99786244177272043</v>
      </c>
      <c r="D103" s="83">
        <f t="shared" ref="D103:I103" si="7">(1-POWER(D97,D102))/(1-POWER(D97,D102+1))</f>
        <v>0.99420484280234023</v>
      </c>
      <c r="E103" s="83">
        <f t="shared" si="7"/>
        <v>0.97682935970733575</v>
      </c>
      <c r="F103" s="83">
        <f t="shared" si="7"/>
        <v>0.86218947168794735</v>
      </c>
      <c r="G103" s="83">
        <f t="shared" si="7"/>
        <v>0.93399571321813102</v>
      </c>
      <c r="H103" s="83">
        <f t="shared" si="7"/>
        <v>0.99184513067475411</v>
      </c>
      <c r="I103" s="83">
        <f t="shared" si="7"/>
        <v>0.99756884048731942</v>
      </c>
      <c r="K103" s="75" t="s">
        <v>130</v>
      </c>
      <c r="L103" s="50">
        <v>260000</v>
      </c>
      <c r="M103" s="50">
        <f>L103*D4</f>
        <v>59956000</v>
      </c>
      <c r="N103" s="78">
        <f t="shared" si="5"/>
        <v>16.654444444444444</v>
      </c>
    </row>
    <row r="104" spans="1:21" ht="13.15" customHeight="1" x14ac:dyDescent="0.35">
      <c r="A104" s="37"/>
      <c r="B104" s="40"/>
      <c r="C104" s="52"/>
      <c r="D104" s="52"/>
      <c r="E104" s="52"/>
      <c r="F104" s="52"/>
      <c r="G104" s="52"/>
      <c r="H104" s="52"/>
      <c r="I104" s="59"/>
      <c r="K104" s="75" t="s">
        <v>131</v>
      </c>
      <c r="L104" s="50">
        <v>370000</v>
      </c>
      <c r="M104" s="50">
        <f>L104*D4</f>
        <v>85322000</v>
      </c>
      <c r="N104" s="78">
        <f t="shared" si="5"/>
        <v>23.700555555555557</v>
      </c>
    </row>
    <row r="105" spans="1:21" ht="13.15" customHeight="1" x14ac:dyDescent="0.35">
      <c r="A105" s="260" t="s">
        <v>228</v>
      </c>
      <c r="B105" s="261"/>
      <c r="C105" s="63">
        <f t="shared" ref="C105:I105" si="8">C67-C103*C94</f>
        <v>2520.7421253327489</v>
      </c>
      <c r="D105" s="63">
        <f t="shared" si="8"/>
        <v>1842.5942117343875</v>
      </c>
      <c r="E105" s="63">
        <f t="shared" si="8"/>
        <v>1258.2033776945627</v>
      </c>
      <c r="F105" s="63">
        <f t="shared" si="8"/>
        <v>372.14231051057482</v>
      </c>
      <c r="G105" s="63">
        <f t="shared" si="8"/>
        <v>593.81061551485834</v>
      </c>
      <c r="H105" s="63">
        <f t="shared" si="8"/>
        <v>1509.3524066833213</v>
      </c>
      <c r="I105" s="64">
        <f t="shared" si="8"/>
        <v>2320.4872882464442</v>
      </c>
    </row>
    <row r="106" spans="1:21" ht="13.15" customHeight="1" x14ac:dyDescent="0.35">
      <c r="A106" s="260"/>
      <c r="B106" s="261"/>
      <c r="C106" s="249">
        <f>C105+D105+E105+F105+G105+H105+I105</f>
        <v>10417.332335716897</v>
      </c>
      <c r="D106" s="249"/>
      <c r="E106" s="249"/>
      <c r="F106" s="249"/>
      <c r="G106" s="249"/>
      <c r="H106" s="249"/>
      <c r="I106" s="259"/>
    </row>
    <row r="107" spans="1:21" ht="18.75" customHeight="1" x14ac:dyDescent="0.35">
      <c r="A107" s="260" t="s">
        <v>229</v>
      </c>
      <c r="B107" s="261"/>
      <c r="C107" s="142">
        <f t="shared" ref="C107:I107" si="9">C68-C103*C94</f>
        <v>1618.7007748527485</v>
      </c>
      <c r="D107" s="142">
        <f t="shared" si="9"/>
        <v>1110.0693624543874</v>
      </c>
      <c r="E107" s="142">
        <f t="shared" si="9"/>
        <v>620.98150625456265</v>
      </c>
      <c r="F107" s="142">
        <f t="shared" si="9"/>
        <v>-32.294696289425474</v>
      </c>
      <c r="G107" s="142">
        <f t="shared" si="9"/>
        <v>171.7545707948583</v>
      </c>
      <c r="H107" s="142">
        <f t="shared" si="9"/>
        <v>880.67309908332095</v>
      </c>
      <c r="I107" s="142">
        <f t="shared" si="9"/>
        <v>1480.5130031664437</v>
      </c>
      <c r="K107" s="80"/>
    </row>
    <row r="108" spans="1:21" ht="18.75" customHeight="1" x14ac:dyDescent="0.35">
      <c r="A108" s="260"/>
      <c r="B108" s="261"/>
      <c r="C108" s="249">
        <f>C107+D107+E107+F107+G107+H107+I107</f>
        <v>5850.3976203168968</v>
      </c>
      <c r="D108" s="249"/>
      <c r="E108" s="249"/>
      <c r="F108" s="249"/>
      <c r="G108" s="249"/>
      <c r="H108" s="249"/>
      <c r="I108" s="249"/>
      <c r="K108" s="80"/>
    </row>
    <row r="109" spans="1:21" ht="14.15" customHeight="1" x14ac:dyDescent="0.35">
      <c r="A109" s="254" t="s">
        <v>230</v>
      </c>
      <c r="B109" s="254"/>
      <c r="C109" s="254"/>
      <c r="D109" s="254"/>
      <c r="E109" s="254"/>
      <c r="F109" s="216" t="s">
        <v>178</v>
      </c>
      <c r="G109" s="198">
        <f>C106/D4</f>
        <v>45.174901716031648</v>
      </c>
      <c r="H109" s="199"/>
      <c r="I109" s="200"/>
      <c r="S109" s="99"/>
      <c r="T109" s="99"/>
      <c r="U109" s="100"/>
    </row>
    <row r="110" spans="1:21" ht="14.15" customHeight="1" x14ac:dyDescent="0.35">
      <c r="A110" s="253" t="s">
        <v>220</v>
      </c>
      <c r="B110" s="253"/>
      <c r="C110" s="253"/>
      <c r="D110" s="253"/>
      <c r="E110" s="253"/>
      <c r="F110" s="216"/>
      <c r="G110" s="201"/>
      <c r="H110" s="202"/>
      <c r="I110" s="203"/>
      <c r="S110" s="99"/>
      <c r="T110" s="99"/>
      <c r="U110" s="100"/>
    </row>
    <row r="111" spans="1:21" ht="14.15" customHeight="1" x14ac:dyDescent="0.35">
      <c r="A111" s="254" t="s">
        <v>231</v>
      </c>
      <c r="B111" s="254"/>
      <c r="C111" s="254"/>
      <c r="D111" s="254"/>
      <c r="E111" s="254"/>
      <c r="F111" s="216" t="s">
        <v>178</v>
      </c>
      <c r="G111" s="198">
        <f>C108/D4</f>
        <v>25.370327928520801</v>
      </c>
      <c r="H111" s="199"/>
      <c r="I111" s="200"/>
      <c r="S111" s="99"/>
      <c r="T111" s="99"/>
      <c r="U111" s="100"/>
    </row>
    <row r="112" spans="1:21" ht="14.15" customHeight="1" x14ac:dyDescent="0.35">
      <c r="A112" s="253" t="s">
        <v>220</v>
      </c>
      <c r="B112" s="253"/>
      <c r="C112" s="253"/>
      <c r="D112" s="253"/>
      <c r="E112" s="253"/>
      <c r="F112" s="216"/>
      <c r="G112" s="201"/>
      <c r="H112" s="202"/>
      <c r="I112" s="203"/>
      <c r="S112" s="99"/>
      <c r="T112" s="99"/>
      <c r="U112" s="100"/>
    </row>
    <row r="113" spans="1:21" ht="14.15" customHeight="1" x14ac:dyDescent="0.35">
      <c r="A113" s="252" t="s">
        <v>232</v>
      </c>
      <c r="B113" s="252"/>
      <c r="C113" s="252"/>
      <c r="D113" s="252"/>
      <c r="E113" s="252"/>
      <c r="F113" s="216" t="s">
        <v>179</v>
      </c>
      <c r="G113" s="198">
        <f>C106/B4</f>
        <v>14.188684739467307</v>
      </c>
      <c r="H113" s="199"/>
      <c r="I113" s="200"/>
      <c r="S113" s="99"/>
      <c r="T113" s="99"/>
      <c r="U113" s="100"/>
    </row>
    <row r="114" spans="1:21" ht="14.15" customHeight="1" x14ac:dyDescent="0.35">
      <c r="A114" s="253" t="s">
        <v>221</v>
      </c>
      <c r="B114" s="253"/>
      <c r="C114" s="253"/>
      <c r="D114" s="253"/>
      <c r="E114" s="253"/>
      <c r="F114" s="216"/>
      <c r="G114" s="201"/>
      <c r="H114" s="202"/>
      <c r="I114" s="203"/>
      <c r="S114" s="99"/>
      <c r="T114" s="99"/>
      <c r="U114" s="100"/>
    </row>
    <row r="115" spans="1:21" ht="14.15" customHeight="1" x14ac:dyDescent="0.35">
      <c r="A115" s="252" t="s">
        <v>233</v>
      </c>
      <c r="B115" s="252"/>
      <c r="C115" s="252"/>
      <c r="D115" s="252"/>
      <c r="E115" s="252"/>
      <c r="F115" s="216" t="s">
        <v>179</v>
      </c>
      <c r="G115" s="198">
        <f>C108/B4</f>
        <v>7.9683977394673065</v>
      </c>
      <c r="H115" s="199"/>
      <c r="I115" s="200"/>
      <c r="S115" s="99"/>
      <c r="T115" s="99"/>
      <c r="U115" s="100"/>
    </row>
    <row r="116" spans="1:21" ht="14.15" customHeight="1" x14ac:dyDescent="0.35">
      <c r="A116" s="253" t="s">
        <v>221</v>
      </c>
      <c r="B116" s="253"/>
      <c r="C116" s="253"/>
      <c r="D116" s="253"/>
      <c r="E116" s="253"/>
      <c r="F116" s="216"/>
      <c r="G116" s="201"/>
      <c r="H116" s="202"/>
      <c r="I116" s="203"/>
      <c r="S116" s="99"/>
      <c r="T116" s="99"/>
      <c r="U116" s="100"/>
    </row>
    <row r="117" spans="1:21" ht="14.15" customHeight="1" x14ac:dyDescent="0.35">
      <c r="A117" s="212" t="s">
        <v>61</v>
      </c>
      <c r="B117" s="213"/>
      <c r="C117" s="66"/>
      <c r="D117" s="66"/>
      <c r="E117" s="67"/>
      <c r="F117" s="95" t="s">
        <v>62</v>
      </c>
      <c r="G117" s="204">
        <f>D35/B4</f>
        <v>0.75769545083083634</v>
      </c>
      <c r="H117" s="205"/>
      <c r="I117" s="206"/>
      <c r="S117" s="101"/>
      <c r="T117" s="101"/>
      <c r="U117" s="100"/>
    </row>
    <row r="118" spans="1:21" ht="14.15" customHeight="1" x14ac:dyDescent="0.35">
      <c r="A118" s="212" t="s">
        <v>63</v>
      </c>
      <c r="B118" s="213"/>
      <c r="C118" s="72"/>
      <c r="D118" s="61"/>
      <c r="E118" s="61"/>
      <c r="F118" s="72"/>
      <c r="G118" s="62"/>
      <c r="H118" s="62"/>
      <c r="I118" s="33"/>
      <c r="S118" s="101"/>
      <c r="T118" s="101"/>
      <c r="U118" s="100"/>
    </row>
    <row r="119" spans="1:21" ht="15.75" customHeight="1" x14ac:dyDescent="0.35">
      <c r="A119" s="192" t="s">
        <v>172</v>
      </c>
      <c r="B119" s="192"/>
      <c r="C119" s="192"/>
      <c r="D119" s="192"/>
      <c r="E119" s="207" t="s">
        <v>168</v>
      </c>
      <c r="F119" s="207"/>
      <c r="G119" s="207"/>
      <c r="H119" s="65" t="s">
        <v>169</v>
      </c>
      <c r="I119" s="65" t="s">
        <v>170</v>
      </c>
      <c r="S119" s="101"/>
      <c r="T119" s="101"/>
      <c r="U119" s="100"/>
    </row>
    <row r="120" spans="1:21" ht="15.75" customHeight="1" x14ac:dyDescent="0.35">
      <c r="A120" s="192"/>
      <c r="B120" s="192"/>
      <c r="C120" s="192"/>
      <c r="D120" s="192"/>
      <c r="E120" s="207" t="s">
        <v>175</v>
      </c>
      <c r="F120" s="207"/>
      <c r="G120" s="207"/>
      <c r="H120" s="65">
        <v>40.700000000000003</v>
      </c>
      <c r="I120" s="65">
        <v>20.399999999999999</v>
      </c>
      <c r="P120" s="101"/>
      <c r="Q120" s="101"/>
      <c r="R120" s="101"/>
      <c r="S120" s="101"/>
      <c r="T120" s="101"/>
      <c r="U120" s="100"/>
    </row>
    <row r="121" spans="1:21" ht="14.15" customHeight="1" x14ac:dyDescent="0.35">
      <c r="A121" s="192" t="s">
        <v>173</v>
      </c>
      <c r="B121" s="192"/>
      <c r="C121" s="192"/>
      <c r="D121" s="192"/>
      <c r="E121" s="207" t="s">
        <v>168</v>
      </c>
      <c r="F121" s="207"/>
      <c r="G121" s="207"/>
      <c r="H121" s="65" t="s">
        <v>169</v>
      </c>
      <c r="I121" s="65" t="s">
        <v>170</v>
      </c>
      <c r="P121" s="101"/>
      <c r="Q121" s="101"/>
      <c r="R121" s="101"/>
      <c r="S121" s="101"/>
      <c r="T121" s="101"/>
      <c r="U121" s="100"/>
    </row>
    <row r="122" spans="1:21" ht="14.15" customHeight="1" x14ac:dyDescent="0.35">
      <c r="A122" s="192"/>
      <c r="B122" s="192"/>
      <c r="C122" s="192"/>
      <c r="D122" s="192"/>
      <c r="E122" s="207" t="s">
        <v>176</v>
      </c>
      <c r="F122" s="207"/>
      <c r="G122" s="207"/>
      <c r="H122" s="50">
        <f>N134</f>
        <v>41.348188504494686</v>
      </c>
      <c r="I122" s="50">
        <f>N135</f>
        <v>20.676979024788885</v>
      </c>
      <c r="P122" s="101"/>
      <c r="Q122" s="101"/>
      <c r="R122" s="101"/>
      <c r="S122" s="101"/>
      <c r="T122" s="101"/>
      <c r="U122" s="100"/>
    </row>
    <row r="123" spans="1:21" ht="14.15" customHeight="1" x14ac:dyDescent="0.35">
      <c r="A123" s="192"/>
      <c r="B123" s="192"/>
      <c r="C123" s="192"/>
      <c r="D123" s="192"/>
      <c r="E123" s="207" t="s">
        <v>168</v>
      </c>
      <c r="F123" s="207"/>
      <c r="G123" s="207"/>
      <c r="H123" s="65" t="s">
        <v>169</v>
      </c>
      <c r="I123" s="65" t="s">
        <v>170</v>
      </c>
      <c r="P123" s="101"/>
      <c r="Q123" s="101"/>
      <c r="R123" s="101"/>
      <c r="S123" s="101"/>
      <c r="T123" s="101"/>
      <c r="U123" s="100"/>
    </row>
    <row r="124" spans="1:21" ht="14.15" customHeight="1" x14ac:dyDescent="0.35">
      <c r="A124" s="192"/>
      <c r="B124" s="192"/>
      <c r="C124" s="192"/>
      <c r="D124" s="192"/>
      <c r="E124" s="207" t="s">
        <v>177</v>
      </c>
      <c r="F124" s="207"/>
      <c r="G124" s="207"/>
      <c r="H124" s="50">
        <f>N136</f>
        <v>14.772732225551621</v>
      </c>
      <c r="I124" s="50">
        <f>N137</f>
        <v>7.3892508853173524</v>
      </c>
      <c r="P124" s="101"/>
      <c r="Q124" s="102"/>
      <c r="R124" s="101"/>
      <c r="S124" s="101"/>
      <c r="T124" s="101"/>
      <c r="U124" s="100"/>
    </row>
    <row r="125" spans="1:21" ht="29.25" customHeight="1" x14ac:dyDescent="0.35">
      <c r="A125" s="210" t="s">
        <v>213</v>
      </c>
      <c r="B125" s="211"/>
      <c r="C125" s="49"/>
      <c r="D125" s="92"/>
      <c r="E125" s="93"/>
      <c r="F125" s="93"/>
      <c r="G125" s="154" t="s">
        <v>218</v>
      </c>
      <c r="H125" s="154" t="s">
        <v>225</v>
      </c>
      <c r="I125" s="31"/>
      <c r="P125" s="101"/>
      <c r="Q125" s="102"/>
      <c r="R125" s="101"/>
      <c r="S125" s="101"/>
      <c r="T125" s="101"/>
      <c r="U125" s="100"/>
    </row>
    <row r="126" spans="1:21" ht="28.5" customHeight="1" x14ac:dyDescent="0.35">
      <c r="A126" s="192" t="s">
        <v>199</v>
      </c>
      <c r="B126" s="192"/>
      <c r="C126" s="49" t="s">
        <v>171</v>
      </c>
      <c r="D126" s="141" t="s">
        <v>222</v>
      </c>
      <c r="E126" s="250" t="s">
        <v>5</v>
      </c>
      <c r="F126" s="251"/>
      <c r="G126" s="150" t="str">
        <f>IF(G109&lt;H120,"ÁNO","NIE")</f>
        <v>NIE</v>
      </c>
      <c r="H126" s="150" t="str">
        <f>IF(G111&lt;H120,"ÁNO","NIE")</f>
        <v>ÁNO</v>
      </c>
      <c r="I126" s="270"/>
      <c r="P126" s="101"/>
      <c r="Q126" s="102"/>
      <c r="R126" s="101"/>
      <c r="S126" s="101"/>
      <c r="T126" s="101"/>
      <c r="U126" s="100"/>
    </row>
    <row r="127" spans="1:21" ht="15.75" customHeight="1" x14ac:dyDescent="0.35">
      <c r="A127" s="193" t="s">
        <v>200</v>
      </c>
      <c r="B127" s="194"/>
      <c r="C127" s="65" t="s">
        <v>180</v>
      </c>
      <c r="D127" s="141" t="s">
        <v>222</v>
      </c>
      <c r="E127" s="250" t="s">
        <v>5</v>
      </c>
      <c r="F127" s="251"/>
      <c r="G127" s="150" t="str">
        <f>IF(G109&lt;H122,"ÁNO","NIE")</f>
        <v>NIE</v>
      </c>
      <c r="H127" s="150" t="str">
        <f>IF(G111&lt;H122,"ÁNO","NIE")</f>
        <v>ÁNO</v>
      </c>
      <c r="I127" s="271"/>
      <c r="P127" s="101"/>
      <c r="Q127" s="102"/>
      <c r="R127" s="101"/>
      <c r="S127" s="101"/>
      <c r="T127" s="101"/>
      <c r="U127" s="100"/>
    </row>
    <row r="128" spans="1:21" ht="15.75" customHeight="1" x14ac:dyDescent="0.35">
      <c r="A128" s="195"/>
      <c r="B128" s="196"/>
      <c r="C128" s="65" t="s">
        <v>181</v>
      </c>
      <c r="D128" s="141" t="s">
        <v>222</v>
      </c>
      <c r="E128" s="250" t="s">
        <v>5</v>
      </c>
      <c r="F128" s="251"/>
      <c r="G128" s="150" t="str">
        <f>IF(G113&lt;H124,"ÁNO","NIE")</f>
        <v>ÁNO</v>
      </c>
      <c r="H128" s="150" t="str">
        <f>IF(G115&lt;H124,"ÁNO","NIE")</f>
        <v>ÁNO</v>
      </c>
      <c r="I128" s="271"/>
    </row>
    <row r="129" spans="1:14" ht="26.25" customHeight="1" x14ac:dyDescent="0.35">
      <c r="A129" s="192" t="s">
        <v>201</v>
      </c>
      <c r="B129" s="192"/>
      <c r="C129" s="65" t="s">
        <v>206</v>
      </c>
      <c r="D129" s="151" t="s">
        <v>223</v>
      </c>
      <c r="E129" s="250" t="s">
        <v>5</v>
      </c>
      <c r="F129" s="251"/>
      <c r="G129" s="150" t="str">
        <f>IF(H45&lt;N139,"ÁNO","NIE")</f>
        <v>ÁNO</v>
      </c>
      <c r="H129" s="150" t="str">
        <f>IF(H45&lt;N139,"ÁNO","NIE")</f>
        <v>ÁNO</v>
      </c>
      <c r="I129" s="272"/>
    </row>
    <row r="130" spans="1:14" ht="15.5" x14ac:dyDescent="0.35">
      <c r="F130" s="79" t="s">
        <v>184</v>
      </c>
    </row>
    <row r="131" spans="1:14" ht="24" customHeight="1" x14ac:dyDescent="0.35">
      <c r="F131" s="266" t="s">
        <v>183</v>
      </c>
      <c r="G131" s="266"/>
      <c r="H131" s="266"/>
      <c r="I131" s="266"/>
      <c r="J131" s="266"/>
      <c r="K131" s="266"/>
      <c r="L131" s="266"/>
      <c r="M131" s="266"/>
      <c r="N131" s="266"/>
    </row>
    <row r="132" spans="1:14" ht="37.5" customHeight="1" x14ac:dyDescent="0.35">
      <c r="F132" s="267" t="s">
        <v>210</v>
      </c>
      <c r="G132" s="267"/>
      <c r="H132" s="267"/>
      <c r="I132" s="267"/>
      <c r="J132" s="268">
        <f>G117</f>
        <v>0.75769545083083634</v>
      </c>
      <c r="K132" s="197" t="s">
        <v>203</v>
      </c>
      <c r="L132" s="197"/>
      <c r="M132" s="162" t="s">
        <v>182</v>
      </c>
      <c r="N132" s="269" t="s">
        <v>204</v>
      </c>
    </row>
    <row r="133" spans="1:14" ht="10.5" x14ac:dyDescent="0.35">
      <c r="F133" s="267"/>
      <c r="G133" s="267"/>
      <c r="H133" s="267"/>
      <c r="I133" s="267"/>
      <c r="J133" s="268"/>
      <c r="K133" s="96">
        <v>0.7</v>
      </c>
      <c r="L133" s="96">
        <v>0.8</v>
      </c>
      <c r="M133" s="162"/>
      <c r="N133" s="269"/>
    </row>
    <row r="134" spans="1:14" ht="25.5" customHeight="1" x14ac:dyDescent="0.35">
      <c r="F134" s="267" t="s">
        <v>207</v>
      </c>
      <c r="G134" s="267"/>
      <c r="H134" s="267"/>
      <c r="I134" s="267"/>
      <c r="J134" s="136" t="s">
        <v>209</v>
      </c>
      <c r="K134" s="97">
        <v>39.299999999999997</v>
      </c>
      <c r="L134" s="97">
        <v>42.85</v>
      </c>
      <c r="M134" s="98">
        <f>L134-K134</f>
        <v>3.5500000000000043</v>
      </c>
      <c r="N134" s="139">
        <f>((M134/(L133-K133))*(G117-K133))+K134</f>
        <v>41.348188504494686</v>
      </c>
    </row>
    <row r="135" spans="1:14" ht="12" customHeight="1" x14ac:dyDescent="0.35">
      <c r="F135" s="267"/>
      <c r="G135" s="267"/>
      <c r="H135" s="267"/>
      <c r="I135" s="267"/>
      <c r="J135" s="136" t="s">
        <v>170</v>
      </c>
      <c r="K135" s="97">
        <v>19.649999999999999</v>
      </c>
      <c r="L135" s="97">
        <v>21.43</v>
      </c>
      <c r="M135" s="98">
        <f t="shared" ref="M135:M137" si="10">L135-K135</f>
        <v>1.7800000000000011</v>
      </c>
      <c r="N135" s="133">
        <f>((M135/(L133-K133))*(G117-K133))+K135</f>
        <v>20.676979024788885</v>
      </c>
    </row>
    <row r="136" spans="1:14" ht="30" customHeight="1" x14ac:dyDescent="0.35">
      <c r="F136" s="267" t="s">
        <v>208</v>
      </c>
      <c r="G136" s="267"/>
      <c r="H136" s="267"/>
      <c r="I136" s="267"/>
      <c r="J136" s="136" t="s">
        <v>209</v>
      </c>
      <c r="K136" s="97">
        <v>14.04</v>
      </c>
      <c r="L136" s="97">
        <v>15.31</v>
      </c>
      <c r="M136" s="98">
        <f t="shared" si="10"/>
        <v>1.2700000000000014</v>
      </c>
      <c r="N136" s="139">
        <f>((M136/(L133-K133))*(G117-K133))+K136</f>
        <v>14.772732225551621</v>
      </c>
    </row>
    <row r="137" spans="1:14" ht="15.75" customHeight="1" x14ac:dyDescent="0.35">
      <c r="F137" s="267"/>
      <c r="G137" s="267"/>
      <c r="H137" s="267"/>
      <c r="I137" s="267"/>
      <c r="J137" s="136" t="s">
        <v>170</v>
      </c>
      <c r="K137" s="97">
        <v>7.02</v>
      </c>
      <c r="L137" s="97">
        <v>7.66</v>
      </c>
      <c r="M137" s="98">
        <f t="shared" si="10"/>
        <v>0.64000000000000057</v>
      </c>
      <c r="N137" s="133">
        <f>((M137/(L133-K133))*(G117-K133))+K137</f>
        <v>7.3892508853173524</v>
      </c>
    </row>
    <row r="138" spans="1:14" ht="37.5" customHeight="1" x14ac:dyDescent="0.35">
      <c r="F138" s="219" t="s">
        <v>212</v>
      </c>
      <c r="G138" s="219"/>
      <c r="H138" s="219"/>
      <c r="I138" s="219"/>
      <c r="J138" s="137">
        <f>H89</f>
        <v>9.6</v>
      </c>
      <c r="K138" s="197" t="s">
        <v>202</v>
      </c>
      <c r="L138" s="197"/>
      <c r="M138" s="65" t="s">
        <v>182</v>
      </c>
      <c r="N138" s="94" t="s">
        <v>205</v>
      </c>
    </row>
    <row r="139" spans="1:14" ht="17.25" customHeight="1" x14ac:dyDescent="0.35">
      <c r="F139" s="265" t="s">
        <v>211</v>
      </c>
      <c r="G139" s="265"/>
      <c r="H139" s="265"/>
      <c r="I139" s="265"/>
      <c r="J139" s="138" t="s">
        <v>169</v>
      </c>
      <c r="K139" s="97">
        <v>0.3</v>
      </c>
      <c r="L139" s="97">
        <v>0.28999999999999998</v>
      </c>
      <c r="M139" s="50">
        <f>K139-L139</f>
        <v>1.0000000000000009E-2</v>
      </c>
      <c r="N139" s="140">
        <f>((M139/(L133-K133))*(G117-K133))+L139</f>
        <v>0.29576954508308362</v>
      </c>
    </row>
    <row r="140" spans="1:14" ht="17.25" customHeight="1" x14ac:dyDescent="0.35">
      <c r="F140" s="265"/>
      <c r="G140" s="265"/>
      <c r="H140" s="265"/>
      <c r="I140" s="265"/>
      <c r="J140" s="138" t="s">
        <v>170</v>
      </c>
      <c r="K140" s="97">
        <v>0.21</v>
      </c>
      <c r="L140" s="97">
        <v>0.21</v>
      </c>
      <c r="M140" s="50">
        <f>K140-L140</f>
        <v>0</v>
      </c>
      <c r="N140" s="50">
        <f>((M140/(L133-K133))*(G117-K133))+L140</f>
        <v>0.21</v>
      </c>
    </row>
  </sheetData>
  <mergeCells count="139">
    <mergeCell ref="F115:F116"/>
    <mergeCell ref="I126:I129"/>
    <mergeCell ref="H47:H48"/>
    <mergeCell ref="I46:I49"/>
    <mergeCell ref="A62:A68"/>
    <mergeCell ref="C108:I108"/>
    <mergeCell ref="A107:B108"/>
    <mergeCell ref="A111:E111"/>
    <mergeCell ref="A112:E112"/>
    <mergeCell ref="F111:F112"/>
    <mergeCell ref="G111:I112"/>
    <mergeCell ref="E129:F129"/>
    <mergeCell ref="G52:H52"/>
    <mergeCell ref="G53:H53"/>
    <mergeCell ref="G54:H54"/>
    <mergeCell ref="G55:H55"/>
    <mergeCell ref="G56:H56"/>
    <mergeCell ref="B62:B63"/>
    <mergeCell ref="G57:H57"/>
    <mergeCell ref="G58:H58"/>
    <mergeCell ref="G59:H59"/>
    <mergeCell ref="C62:I62"/>
    <mergeCell ref="A69:B69"/>
    <mergeCell ref="F70:I70"/>
    <mergeCell ref="F139:I140"/>
    <mergeCell ref="F131:N131"/>
    <mergeCell ref="K138:L138"/>
    <mergeCell ref="F132:I133"/>
    <mergeCell ref="J132:J133"/>
    <mergeCell ref="F134:I135"/>
    <mergeCell ref="F136:I137"/>
    <mergeCell ref="F138:I138"/>
    <mergeCell ref="M132:M133"/>
    <mergeCell ref="N132:N133"/>
    <mergeCell ref="K96:N96"/>
    <mergeCell ref="K97:K99"/>
    <mergeCell ref="L97:N97"/>
    <mergeCell ref="F109:F110"/>
    <mergeCell ref="F113:F114"/>
    <mergeCell ref="F71:I71"/>
    <mergeCell ref="E126:F126"/>
    <mergeCell ref="E127:F127"/>
    <mergeCell ref="E128:F128"/>
    <mergeCell ref="A115:E115"/>
    <mergeCell ref="A116:E116"/>
    <mergeCell ref="G115:I116"/>
    <mergeCell ref="A109:E109"/>
    <mergeCell ref="A110:E110"/>
    <mergeCell ref="A113:E113"/>
    <mergeCell ref="A114:E114"/>
    <mergeCell ref="A117:B117"/>
    <mergeCell ref="A118:B118"/>
    <mergeCell ref="A70:A71"/>
    <mergeCell ref="A73:B73"/>
    <mergeCell ref="C106:I106"/>
    <mergeCell ref="A105:B106"/>
    <mergeCell ref="A75:A93"/>
    <mergeCell ref="C72:I72"/>
    <mergeCell ref="C2:I2"/>
    <mergeCell ref="A125:B125"/>
    <mergeCell ref="A46:B46"/>
    <mergeCell ref="A49:B49"/>
    <mergeCell ref="A50:B50"/>
    <mergeCell ref="C49:F49"/>
    <mergeCell ref="E46:E47"/>
    <mergeCell ref="F46:F48"/>
    <mergeCell ref="A43:D43"/>
    <mergeCell ref="A44:D44"/>
    <mergeCell ref="A45:D45"/>
    <mergeCell ref="E43:G43"/>
    <mergeCell ref="E44:G44"/>
    <mergeCell ref="E45:G45"/>
    <mergeCell ref="I38:I42"/>
    <mergeCell ref="A39:B42"/>
    <mergeCell ref="E39:H39"/>
    <mergeCell ref="E40:H40"/>
    <mergeCell ref="E41:H41"/>
    <mergeCell ref="E42:H42"/>
    <mergeCell ref="C46:D48"/>
    <mergeCell ref="G47:G48"/>
    <mergeCell ref="A121:D124"/>
    <mergeCell ref="A29:B29"/>
    <mergeCell ref="A1:H1"/>
    <mergeCell ref="A7:B7"/>
    <mergeCell ref="A8:B8"/>
    <mergeCell ref="E18:E20"/>
    <mergeCell ref="A129:B129"/>
    <mergeCell ref="A127:B128"/>
    <mergeCell ref="K132:L132"/>
    <mergeCell ref="G109:I110"/>
    <mergeCell ref="G113:I114"/>
    <mergeCell ref="G117:I117"/>
    <mergeCell ref="A126:B126"/>
    <mergeCell ref="E119:G119"/>
    <mergeCell ref="E120:G120"/>
    <mergeCell ref="A119:D120"/>
    <mergeCell ref="E121:G121"/>
    <mergeCell ref="E122:G122"/>
    <mergeCell ref="E123:G123"/>
    <mergeCell ref="E124:G124"/>
    <mergeCell ref="A22:B22"/>
    <mergeCell ref="A23:B23"/>
    <mergeCell ref="A18:B18"/>
    <mergeCell ref="A12:B12"/>
    <mergeCell ref="A14:B14"/>
    <mergeCell ref="A16:B16"/>
    <mergeCell ref="A30:B30"/>
    <mergeCell ref="A31:B31"/>
    <mergeCell ref="A32:B32"/>
    <mergeCell ref="A33:B33"/>
    <mergeCell ref="A24:B24"/>
    <mergeCell ref="A25:B25"/>
    <mergeCell ref="A26:B26"/>
    <mergeCell ref="A27:B27"/>
    <mergeCell ref="A28:B28"/>
    <mergeCell ref="C70:D70"/>
    <mergeCell ref="C71:D71"/>
    <mergeCell ref="A61:D61"/>
    <mergeCell ref="P3:Z4"/>
    <mergeCell ref="A9:B9"/>
    <mergeCell ref="P50:Z51"/>
    <mergeCell ref="G51:H51"/>
    <mergeCell ref="A34:B34"/>
    <mergeCell ref="A35:B35"/>
    <mergeCell ref="G50:H50"/>
    <mergeCell ref="A36:B37"/>
    <mergeCell ref="A38:B38"/>
    <mergeCell ref="E38:H38"/>
    <mergeCell ref="A3:B3"/>
    <mergeCell ref="C3:D3"/>
    <mergeCell ref="C5:F5"/>
    <mergeCell ref="A10:B10"/>
    <mergeCell ref="A17:B17"/>
    <mergeCell ref="A11:B11"/>
    <mergeCell ref="A13:B13"/>
    <mergeCell ref="A15:B15"/>
    <mergeCell ref="A19:B19"/>
    <mergeCell ref="A20:B20"/>
    <mergeCell ref="A21:B21"/>
  </mergeCells>
  <pageMargins left="0.7" right="0.7" top="0.75" bottom="0.75" header="0.3" footer="0.3"/>
  <pageSetup paperSize="9" scale="24" fitToHeight="0" orientation="portrait" horizontalDpi="300" verticalDpi="30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6145" r:id="rId4" name="Check Box 1">
              <controlPr defaultSize="0" autoFill="0" autoLine="0" autoPict="0">
                <anchor moveWithCells="1">
                  <from>
                    <xdr:col>1</xdr:col>
                    <xdr:colOff>457200</xdr:colOff>
                    <xdr:row>4</xdr:row>
                    <xdr:rowOff>146050</xdr:rowOff>
                  </from>
                  <to>
                    <xdr:col>1</xdr:col>
                    <xdr:colOff>660400</xdr:colOff>
                    <xdr:row>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60" r:id="rId5" name="Check Box 1">
              <controlPr defaultSize="0" autoFill="0" autoLine="0" autoPict="0">
                <anchor moveWithCells="1">
                  <from>
                    <xdr:col>1</xdr:col>
                    <xdr:colOff>457200</xdr:colOff>
                    <xdr:row>3</xdr:row>
                    <xdr:rowOff>146050</xdr:rowOff>
                  </from>
                  <to>
                    <xdr:col>1</xdr:col>
                    <xdr:colOff>660400</xdr:colOff>
                    <xdr:row>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62" r:id="rId6" name="Check Box 3">
              <controlPr defaultSize="0" autoFill="0" autoLine="0" autoPict="0">
                <anchor moveWithCells="1">
                  <from>
                    <xdr:col>4</xdr:col>
                    <xdr:colOff>19050</xdr:colOff>
                    <xdr:row>35</xdr:row>
                    <xdr:rowOff>19050</xdr:rowOff>
                  </from>
                  <to>
                    <xdr:col>4</xdr:col>
                    <xdr:colOff>869950</xdr:colOff>
                    <xdr:row>35</xdr:row>
                    <xdr:rowOff>165100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63" r:id="rId7" name="Check Box 4">
              <controlPr defaultSize="0" autoFill="0" autoLine="0" autoPict="0">
                <anchor moveWithCells="1">
                  <from>
                    <xdr:col>4</xdr:col>
                    <xdr:colOff>19050</xdr:colOff>
                    <xdr:row>35</xdr:row>
                    <xdr:rowOff>165100</xdr:rowOff>
                  </from>
                  <to>
                    <xdr:col>4</xdr:col>
                    <xdr:colOff>889000</xdr:colOff>
                    <xdr:row>37</xdr:row>
                    <xdr:rowOff>31750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U91"/>
  <sheetViews>
    <sheetView topLeftCell="A50" workbookViewId="0">
      <selection activeCell="G66" sqref="G66:I67"/>
    </sheetView>
  </sheetViews>
  <sheetFormatPr defaultColWidth="9.1796875" defaultRowHeight="10" outlineLevelCol="1" x14ac:dyDescent="0.35"/>
  <cols>
    <col min="1" max="1" width="9.6328125" style="1" customWidth="1"/>
    <col min="2" max="2" width="34" style="1" customWidth="1"/>
    <col min="3" max="3" width="14.1796875" style="1" customWidth="1"/>
    <col min="4" max="4" width="9.1796875" style="1" customWidth="1"/>
    <col min="5" max="5" width="21" style="1" customWidth="1" outlineLevel="1"/>
    <col min="6" max="6" width="9" style="1" customWidth="1"/>
    <col min="7" max="7" width="10.1796875" style="1" customWidth="1"/>
    <col min="8" max="8" width="10" style="1" customWidth="1"/>
    <col min="9" max="9" width="26.1796875" style="1" customWidth="1"/>
    <col min="10" max="10" width="13.1796875" style="1" customWidth="1"/>
    <col min="11" max="11" width="16.6328125" style="1" bestFit="1" customWidth="1"/>
    <col min="12" max="12" width="11.26953125" style="1" bestFit="1" customWidth="1"/>
    <col min="13" max="13" width="6.6328125" style="1" bestFit="1" customWidth="1"/>
    <col min="14" max="14" width="11.26953125" style="1" bestFit="1" customWidth="1"/>
    <col min="15" max="15" width="6.6328125" style="1" bestFit="1" customWidth="1"/>
    <col min="16" max="16384" width="9.1796875" style="1"/>
  </cols>
  <sheetData>
    <row r="1" spans="1:21" ht="22.5" customHeight="1" thickBot="1" x14ac:dyDescent="0.4">
      <c r="A1" s="183" t="s">
        <v>190</v>
      </c>
      <c r="B1" s="184"/>
      <c r="C1" s="184"/>
      <c r="D1" s="184"/>
      <c r="E1" s="184"/>
      <c r="F1" s="184"/>
      <c r="G1" s="184"/>
      <c r="H1" s="184"/>
      <c r="I1" s="130" t="s">
        <v>0</v>
      </c>
    </row>
    <row r="2" spans="1:21" ht="27.65" customHeight="1" x14ac:dyDescent="0.35">
      <c r="A2" s="127" t="s">
        <v>8</v>
      </c>
      <c r="B2" s="131" t="s">
        <v>55</v>
      </c>
      <c r="C2" s="208" t="s">
        <v>216</v>
      </c>
      <c r="D2" s="208"/>
      <c r="E2" s="208"/>
      <c r="F2" s="208"/>
      <c r="G2" s="208"/>
      <c r="H2" s="208"/>
      <c r="I2" s="209"/>
      <c r="K2" s="282" t="s">
        <v>6</v>
      </c>
      <c r="L2" s="282"/>
      <c r="M2" s="282"/>
      <c r="N2" s="282"/>
      <c r="O2" s="282"/>
      <c r="P2" s="282"/>
      <c r="Q2" s="282"/>
      <c r="R2" s="282"/>
      <c r="S2" s="282"/>
      <c r="T2" s="282"/>
      <c r="U2" s="282"/>
    </row>
    <row r="3" spans="1:21" ht="14.15" customHeight="1" x14ac:dyDescent="0.35">
      <c r="A3" s="175" t="s">
        <v>9</v>
      </c>
      <c r="B3" s="176"/>
      <c r="C3" s="176" t="s">
        <v>10</v>
      </c>
      <c r="D3" s="176"/>
      <c r="E3" s="6"/>
      <c r="F3" s="6"/>
      <c r="G3" s="6"/>
      <c r="H3" s="6"/>
      <c r="I3" s="7"/>
      <c r="K3" s="282"/>
      <c r="L3" s="282"/>
      <c r="M3" s="282"/>
      <c r="N3" s="282"/>
      <c r="O3" s="282"/>
      <c r="P3" s="282"/>
      <c r="Q3" s="282"/>
      <c r="R3" s="282"/>
      <c r="S3" s="282"/>
      <c r="T3" s="282"/>
      <c r="U3" s="282"/>
    </row>
    <row r="4" spans="1:21" ht="14.15" customHeight="1" x14ac:dyDescent="0.35">
      <c r="A4" s="145" t="s">
        <v>11</v>
      </c>
      <c r="B4" s="110">
        <v>734.2</v>
      </c>
      <c r="C4" s="145" t="s">
        <v>12</v>
      </c>
      <c r="D4" s="110">
        <v>230.6</v>
      </c>
      <c r="E4" s="11"/>
      <c r="F4" s="12"/>
      <c r="G4" s="12"/>
      <c r="H4" s="12"/>
      <c r="I4" s="2"/>
    </row>
    <row r="5" spans="1:21" ht="16.5" customHeight="1" x14ac:dyDescent="0.35">
      <c r="A5" s="13" t="s">
        <v>13</v>
      </c>
      <c r="B5" s="132" t="s">
        <v>14</v>
      </c>
      <c r="C5" s="176" t="s">
        <v>15</v>
      </c>
      <c r="D5" s="176"/>
      <c r="E5" s="176"/>
      <c r="F5" s="176"/>
      <c r="G5" s="6"/>
      <c r="H5" s="6"/>
      <c r="I5" s="7"/>
      <c r="K5" s="15"/>
    </row>
    <row r="6" spans="1:21" ht="14.15" customHeight="1" thickBot="1" x14ac:dyDescent="0.4">
      <c r="A6" s="113"/>
      <c r="B6" s="113" t="s">
        <v>16</v>
      </c>
      <c r="C6" s="145" t="s">
        <v>17</v>
      </c>
      <c r="D6" s="146">
        <f>B4/D4</f>
        <v>3.1838681699913272</v>
      </c>
      <c r="E6" s="115"/>
      <c r="F6" s="114"/>
      <c r="G6" s="114"/>
      <c r="H6" s="114"/>
      <c r="I6" s="116"/>
    </row>
    <row r="7" spans="1:21" ht="58.5" customHeight="1" x14ac:dyDescent="0.35">
      <c r="A7" s="294" t="s">
        <v>18</v>
      </c>
      <c r="B7" s="295"/>
      <c r="C7" s="53"/>
      <c r="D7" s="53"/>
      <c r="E7" s="111" t="s">
        <v>157</v>
      </c>
      <c r="F7" s="53"/>
      <c r="G7" s="53"/>
      <c r="H7" s="53"/>
      <c r="I7" s="112" t="s">
        <v>158</v>
      </c>
    </row>
    <row r="8" spans="1:21" ht="14.15" customHeight="1" x14ac:dyDescent="0.35">
      <c r="A8" s="187" t="s">
        <v>1</v>
      </c>
      <c r="B8" s="188"/>
      <c r="C8" s="34" t="s">
        <v>19</v>
      </c>
      <c r="D8" s="34" t="s">
        <v>20</v>
      </c>
      <c r="E8" s="35" t="s">
        <v>166</v>
      </c>
      <c r="F8" s="34" t="s">
        <v>21</v>
      </c>
      <c r="G8" s="34" t="s">
        <v>22</v>
      </c>
      <c r="H8" s="36" t="s">
        <v>23</v>
      </c>
      <c r="I8" s="65" t="s">
        <v>167</v>
      </c>
    </row>
    <row r="9" spans="1:21" ht="13.15" customHeight="1" x14ac:dyDescent="0.35">
      <c r="A9" s="160" t="s">
        <v>142</v>
      </c>
      <c r="B9" s="161"/>
      <c r="C9" s="104">
        <v>247.3</v>
      </c>
      <c r="D9" s="104">
        <v>0.13</v>
      </c>
      <c r="E9" s="88" t="s">
        <v>159</v>
      </c>
      <c r="F9" s="105">
        <f>C9*D9</f>
        <v>32.149000000000001</v>
      </c>
      <c r="G9" s="104">
        <v>1</v>
      </c>
      <c r="H9" s="106">
        <f>G9*F9</f>
        <v>32.149000000000001</v>
      </c>
      <c r="I9" s="107">
        <f>H9/H35</f>
        <v>0.30232856661239005</v>
      </c>
    </row>
    <row r="10" spans="1:21" ht="13.15" customHeight="1" x14ac:dyDescent="0.35">
      <c r="A10" s="177" t="s">
        <v>153</v>
      </c>
      <c r="B10" s="178"/>
      <c r="C10" s="104">
        <v>30</v>
      </c>
      <c r="D10" s="104">
        <v>1</v>
      </c>
      <c r="E10" s="88" t="s">
        <v>160</v>
      </c>
      <c r="F10" s="105">
        <f t="shared" ref="F10:F34" si="0">C10*D10</f>
        <v>30</v>
      </c>
      <c r="G10" s="104">
        <v>1</v>
      </c>
      <c r="H10" s="106">
        <f t="shared" ref="H10:H34" si="1">G10*F10</f>
        <v>30</v>
      </c>
      <c r="I10" s="107">
        <f>H10/H35</f>
        <v>0.28211941268380669</v>
      </c>
    </row>
    <row r="11" spans="1:21" ht="13.15" customHeight="1" x14ac:dyDescent="0.35">
      <c r="A11" s="179" t="s">
        <v>154</v>
      </c>
      <c r="B11" s="180"/>
      <c r="C11" s="104"/>
      <c r="D11" s="104"/>
      <c r="E11" s="88" t="s">
        <v>161</v>
      </c>
      <c r="F11" s="105"/>
      <c r="G11" s="104">
        <v>1</v>
      </c>
      <c r="H11" s="106"/>
      <c r="I11" s="107">
        <f>H11/H35</f>
        <v>0</v>
      </c>
    </row>
    <row r="12" spans="1:21" ht="13.15" customHeight="1" x14ac:dyDescent="0.35">
      <c r="A12" s="160" t="s">
        <v>155</v>
      </c>
      <c r="B12" s="161"/>
      <c r="C12" s="104">
        <v>2.1</v>
      </c>
      <c r="D12" s="104">
        <v>1</v>
      </c>
      <c r="E12" s="88" t="s">
        <v>162</v>
      </c>
      <c r="F12" s="105">
        <f t="shared" si="0"/>
        <v>2.1</v>
      </c>
      <c r="G12" s="104">
        <v>1</v>
      </c>
      <c r="H12" s="106">
        <f t="shared" si="1"/>
        <v>2.1</v>
      </c>
      <c r="I12" s="107">
        <f>H12/H35</f>
        <v>1.9748358887866468E-2</v>
      </c>
    </row>
    <row r="13" spans="1:21" ht="13.15" customHeight="1" x14ac:dyDescent="0.35">
      <c r="A13" s="160" t="s">
        <v>156</v>
      </c>
      <c r="B13" s="161"/>
      <c r="C13" s="104"/>
      <c r="D13" s="104"/>
      <c r="E13" s="88" t="s">
        <v>162</v>
      </c>
      <c r="F13" s="105"/>
      <c r="G13" s="104">
        <v>1</v>
      </c>
      <c r="H13" s="106"/>
      <c r="I13" s="107">
        <f>H13/H35</f>
        <v>0</v>
      </c>
    </row>
    <row r="14" spans="1:21" ht="13.15" customHeight="1" x14ac:dyDescent="0.35">
      <c r="A14" s="177" t="s">
        <v>191</v>
      </c>
      <c r="B14" s="178"/>
      <c r="C14" s="104">
        <v>129.5</v>
      </c>
      <c r="D14" s="104">
        <v>0.15</v>
      </c>
      <c r="E14" s="88" t="s">
        <v>159</v>
      </c>
      <c r="F14" s="105">
        <f t="shared" si="0"/>
        <v>19.425000000000001</v>
      </c>
      <c r="G14" s="104">
        <v>1</v>
      </c>
      <c r="H14" s="106">
        <f t="shared" si="1"/>
        <v>19.425000000000001</v>
      </c>
      <c r="I14" s="107">
        <f>H14/H35</f>
        <v>0.18267231971276485</v>
      </c>
    </row>
    <row r="15" spans="1:21" ht="13.15" customHeight="1" x14ac:dyDescent="0.35">
      <c r="A15" s="177" t="s">
        <v>192</v>
      </c>
      <c r="B15" s="178"/>
      <c r="C15" s="104"/>
      <c r="D15" s="104"/>
      <c r="E15" s="88" t="s">
        <v>163</v>
      </c>
      <c r="F15" s="105"/>
      <c r="G15" s="104"/>
      <c r="H15" s="106"/>
      <c r="I15" s="107">
        <f>H15/H35</f>
        <v>0</v>
      </c>
    </row>
    <row r="16" spans="1:21" ht="13.15" customHeight="1" x14ac:dyDescent="0.35">
      <c r="A16" s="160" t="s">
        <v>143</v>
      </c>
      <c r="B16" s="161"/>
      <c r="C16" s="104">
        <v>115.3</v>
      </c>
      <c r="D16" s="104">
        <v>0.18</v>
      </c>
      <c r="E16" s="88"/>
      <c r="F16" s="105">
        <f t="shared" si="0"/>
        <v>20.753999999999998</v>
      </c>
      <c r="G16" s="104">
        <v>1</v>
      </c>
      <c r="H16" s="106">
        <f t="shared" si="1"/>
        <v>20.753999999999998</v>
      </c>
      <c r="I16" s="107">
        <f>H16/H35</f>
        <v>0.19517020969465745</v>
      </c>
    </row>
    <row r="17" spans="1:21" ht="13.15" customHeight="1" x14ac:dyDescent="0.35">
      <c r="A17" s="179" t="s">
        <v>144</v>
      </c>
      <c r="B17" s="180"/>
      <c r="C17" s="104"/>
      <c r="D17" s="104"/>
      <c r="E17" s="88" t="s">
        <v>163</v>
      </c>
      <c r="F17" s="105">
        <f t="shared" si="0"/>
        <v>0</v>
      </c>
      <c r="G17" s="104">
        <v>0.8</v>
      </c>
      <c r="H17" s="106">
        <f t="shared" si="1"/>
        <v>0</v>
      </c>
      <c r="I17" s="107">
        <f>H17/H35</f>
        <v>0</v>
      </c>
    </row>
    <row r="18" spans="1:21" ht="25.5" customHeight="1" x14ac:dyDescent="0.35">
      <c r="A18" s="181" t="s">
        <v>145</v>
      </c>
      <c r="B18" s="182"/>
      <c r="C18" s="104"/>
      <c r="D18" s="104"/>
      <c r="E18" s="189" t="s">
        <v>165</v>
      </c>
      <c r="F18" s="105">
        <f t="shared" si="0"/>
        <v>0</v>
      </c>
      <c r="G18" s="104">
        <v>0.8</v>
      </c>
      <c r="H18" s="106">
        <f t="shared" si="1"/>
        <v>0</v>
      </c>
      <c r="I18" s="107">
        <f>H18/H35</f>
        <v>0</v>
      </c>
    </row>
    <row r="19" spans="1:21" ht="23.25" customHeight="1" x14ac:dyDescent="0.35">
      <c r="A19" s="181" t="s">
        <v>146</v>
      </c>
      <c r="B19" s="182"/>
      <c r="C19" s="104"/>
      <c r="D19" s="104"/>
      <c r="E19" s="190"/>
      <c r="F19" s="105">
        <f t="shared" si="0"/>
        <v>0</v>
      </c>
      <c r="G19" s="104">
        <v>0.5</v>
      </c>
      <c r="H19" s="106">
        <f t="shared" si="1"/>
        <v>0</v>
      </c>
      <c r="I19" s="107">
        <f>H19/H35</f>
        <v>0</v>
      </c>
    </row>
    <row r="20" spans="1:21" ht="24.75" customHeight="1" x14ac:dyDescent="0.35">
      <c r="A20" s="181" t="s">
        <v>147</v>
      </c>
      <c r="B20" s="182"/>
      <c r="C20" s="104"/>
      <c r="D20" s="104"/>
      <c r="E20" s="191"/>
      <c r="F20" s="105">
        <f t="shared" si="0"/>
        <v>0</v>
      </c>
      <c r="G20" s="104">
        <v>0.35</v>
      </c>
      <c r="H20" s="106">
        <f t="shared" si="1"/>
        <v>0</v>
      </c>
      <c r="I20" s="107">
        <f>H20/H35</f>
        <v>0</v>
      </c>
      <c r="K20" s="282" t="s">
        <v>7</v>
      </c>
      <c r="L20" s="282"/>
      <c r="M20" s="282"/>
      <c r="N20" s="282"/>
      <c r="O20" s="282"/>
      <c r="P20" s="282"/>
      <c r="Q20" s="282"/>
      <c r="R20" s="282"/>
      <c r="S20" s="282"/>
      <c r="T20" s="282"/>
      <c r="U20" s="282"/>
    </row>
    <row r="21" spans="1:21" ht="13.15" customHeight="1" x14ac:dyDescent="0.35">
      <c r="A21" s="163" t="s">
        <v>148</v>
      </c>
      <c r="B21" s="164"/>
      <c r="C21" s="104">
        <v>32.1</v>
      </c>
      <c r="D21" s="104">
        <v>0.17</v>
      </c>
      <c r="E21" s="88"/>
      <c r="F21" s="105">
        <f t="shared" si="0"/>
        <v>5.4570000000000007</v>
      </c>
      <c r="G21" s="104">
        <v>0.35</v>
      </c>
      <c r="H21" s="106">
        <f t="shared" si="1"/>
        <v>1.90995</v>
      </c>
      <c r="I21" s="107">
        <f>H21/H35</f>
        <v>1.7961132408514553E-2</v>
      </c>
      <c r="K21" s="282"/>
      <c r="L21" s="282"/>
      <c r="M21" s="282"/>
      <c r="N21" s="282"/>
      <c r="O21" s="282"/>
      <c r="P21" s="282"/>
      <c r="Q21" s="282"/>
      <c r="R21" s="282"/>
      <c r="S21" s="282"/>
      <c r="T21" s="282"/>
      <c r="U21" s="282"/>
    </row>
    <row r="22" spans="1:21" ht="13.15" customHeight="1" x14ac:dyDescent="0.35">
      <c r="A22" s="163" t="s">
        <v>152</v>
      </c>
      <c r="B22" s="164"/>
      <c r="C22" s="104"/>
      <c r="D22" s="104"/>
      <c r="E22" s="88"/>
      <c r="F22" s="105">
        <f t="shared" si="0"/>
        <v>0</v>
      </c>
      <c r="G22" s="104">
        <v>0.1</v>
      </c>
      <c r="H22" s="106">
        <f t="shared" si="1"/>
        <v>0</v>
      </c>
      <c r="I22" s="107">
        <f>H22/H35</f>
        <v>0</v>
      </c>
    </row>
    <row r="23" spans="1:21" ht="13.15" customHeight="1" x14ac:dyDescent="0.35">
      <c r="A23" s="163" t="s">
        <v>149</v>
      </c>
      <c r="B23" s="164"/>
      <c r="C23" s="104"/>
      <c r="D23" s="104"/>
      <c r="E23" s="88"/>
      <c r="F23" s="105">
        <f t="shared" si="0"/>
        <v>0</v>
      </c>
      <c r="G23" s="104">
        <v>0.7</v>
      </c>
      <c r="H23" s="106">
        <f t="shared" si="1"/>
        <v>0</v>
      </c>
      <c r="I23" s="107">
        <f>H23/H35</f>
        <v>0</v>
      </c>
    </row>
    <row r="24" spans="1:21" ht="13.15" customHeight="1" x14ac:dyDescent="0.35">
      <c r="A24" s="163" t="s">
        <v>150</v>
      </c>
      <c r="B24" s="164"/>
      <c r="C24" s="104"/>
      <c r="D24" s="104"/>
      <c r="E24" s="88"/>
      <c r="F24" s="105">
        <f t="shared" si="0"/>
        <v>0</v>
      </c>
      <c r="G24" s="104">
        <v>0.6</v>
      </c>
      <c r="H24" s="106">
        <f t="shared" si="1"/>
        <v>0</v>
      </c>
      <c r="I24" s="107">
        <f>H24/H35</f>
        <v>0</v>
      </c>
    </row>
    <row r="25" spans="1:21" ht="13.15" customHeight="1" x14ac:dyDescent="0.35">
      <c r="A25" s="163" t="s">
        <v>193</v>
      </c>
      <c r="B25" s="164"/>
      <c r="C25" s="104"/>
      <c r="D25" s="104"/>
      <c r="E25" s="88"/>
      <c r="F25" s="105">
        <f t="shared" si="0"/>
        <v>0</v>
      </c>
      <c r="G25" s="104">
        <v>0.5</v>
      </c>
      <c r="H25" s="106">
        <f t="shared" si="1"/>
        <v>0</v>
      </c>
      <c r="I25" s="107">
        <f>H25/H35</f>
        <v>0</v>
      </c>
    </row>
    <row r="26" spans="1:21" ht="13.15" customHeight="1" x14ac:dyDescent="0.35">
      <c r="A26" s="163" t="s">
        <v>151</v>
      </c>
      <c r="B26" s="164"/>
      <c r="C26" s="104"/>
      <c r="D26" s="104"/>
      <c r="E26" s="88" t="s">
        <v>164</v>
      </c>
      <c r="F26" s="105">
        <f t="shared" si="0"/>
        <v>0</v>
      </c>
      <c r="G26" s="104">
        <v>1</v>
      </c>
      <c r="H26" s="106">
        <f t="shared" si="1"/>
        <v>0</v>
      </c>
      <c r="I26" s="107">
        <f>H26/H35</f>
        <v>0</v>
      </c>
    </row>
    <row r="27" spans="1:21" ht="13.15" customHeight="1" x14ac:dyDescent="0.35">
      <c r="A27" s="163"/>
      <c r="B27" s="164"/>
      <c r="C27" s="104"/>
      <c r="D27" s="104"/>
      <c r="E27" s="88"/>
      <c r="F27" s="105">
        <f t="shared" si="0"/>
        <v>0</v>
      </c>
      <c r="G27" s="104"/>
      <c r="H27" s="106">
        <f t="shared" si="1"/>
        <v>0</v>
      </c>
      <c r="I27" s="107">
        <f>H27/H35</f>
        <v>0</v>
      </c>
    </row>
    <row r="28" spans="1:21" ht="13.15" customHeight="1" x14ac:dyDescent="0.35">
      <c r="A28" s="163"/>
      <c r="B28" s="164"/>
      <c r="C28" s="104"/>
      <c r="D28" s="104"/>
      <c r="E28" s="88"/>
      <c r="F28" s="105">
        <f t="shared" si="0"/>
        <v>0</v>
      </c>
      <c r="G28" s="104"/>
      <c r="H28" s="106">
        <f t="shared" si="1"/>
        <v>0</v>
      </c>
      <c r="I28" s="107">
        <f>H28/H35</f>
        <v>0</v>
      </c>
    </row>
    <row r="29" spans="1:21" ht="13.15" customHeight="1" x14ac:dyDescent="0.35">
      <c r="A29" s="163"/>
      <c r="B29" s="164"/>
      <c r="C29" s="104"/>
      <c r="D29" s="104"/>
      <c r="E29" s="88"/>
      <c r="F29" s="105">
        <f t="shared" si="0"/>
        <v>0</v>
      </c>
      <c r="G29" s="104"/>
      <c r="H29" s="106">
        <f t="shared" si="1"/>
        <v>0</v>
      </c>
      <c r="I29" s="107">
        <f>H29/H35</f>
        <v>0</v>
      </c>
    </row>
    <row r="30" spans="1:21" ht="13.15" customHeight="1" x14ac:dyDescent="0.35">
      <c r="A30" s="163"/>
      <c r="B30" s="164"/>
      <c r="C30" s="104"/>
      <c r="D30" s="104"/>
      <c r="E30" s="88"/>
      <c r="F30" s="105">
        <f t="shared" si="0"/>
        <v>0</v>
      </c>
      <c r="G30" s="104"/>
      <c r="H30" s="106">
        <f t="shared" si="1"/>
        <v>0</v>
      </c>
      <c r="I30" s="107">
        <f>H30/H35</f>
        <v>0</v>
      </c>
    </row>
    <row r="31" spans="1:21" ht="13.15" customHeight="1" x14ac:dyDescent="0.35">
      <c r="A31" s="163"/>
      <c r="B31" s="164"/>
      <c r="C31" s="104"/>
      <c r="D31" s="104"/>
      <c r="E31" s="88"/>
      <c r="F31" s="105">
        <f t="shared" si="0"/>
        <v>0</v>
      </c>
      <c r="G31" s="104"/>
      <c r="H31" s="106">
        <f t="shared" si="1"/>
        <v>0</v>
      </c>
      <c r="I31" s="107">
        <f>H31/H35</f>
        <v>0</v>
      </c>
    </row>
    <row r="32" spans="1:21" ht="13.15" customHeight="1" x14ac:dyDescent="0.35">
      <c r="A32" s="163"/>
      <c r="B32" s="164"/>
      <c r="C32" s="104"/>
      <c r="D32" s="104"/>
      <c r="E32" s="88"/>
      <c r="F32" s="105">
        <f t="shared" si="0"/>
        <v>0</v>
      </c>
      <c r="G32" s="104"/>
      <c r="H32" s="106">
        <f t="shared" si="1"/>
        <v>0</v>
      </c>
      <c r="I32" s="107">
        <f>H32/H35</f>
        <v>0</v>
      </c>
    </row>
    <row r="33" spans="1:11" ht="13.15" customHeight="1" x14ac:dyDescent="0.35">
      <c r="A33" s="163"/>
      <c r="B33" s="164"/>
      <c r="C33" s="104"/>
      <c r="D33" s="104"/>
      <c r="E33" s="88"/>
      <c r="F33" s="105">
        <f t="shared" si="0"/>
        <v>0</v>
      </c>
      <c r="G33" s="104"/>
      <c r="H33" s="106">
        <f t="shared" si="1"/>
        <v>0</v>
      </c>
      <c r="I33" s="107">
        <f>H33/H35</f>
        <v>0</v>
      </c>
    </row>
    <row r="34" spans="1:11" ht="13.15" customHeight="1" thickBot="1" x14ac:dyDescent="0.4">
      <c r="A34" s="163"/>
      <c r="B34" s="164"/>
      <c r="C34" s="104"/>
      <c r="D34" s="117"/>
      <c r="E34" s="88"/>
      <c r="F34" s="105">
        <f t="shared" si="0"/>
        <v>0</v>
      </c>
      <c r="G34" s="104"/>
      <c r="H34" s="121">
        <f t="shared" si="1"/>
        <v>0</v>
      </c>
      <c r="I34" s="107">
        <f>H34/H35</f>
        <v>0</v>
      </c>
    </row>
    <row r="35" spans="1:11" ht="14.15" customHeight="1" thickBot="1" x14ac:dyDescent="0.4">
      <c r="A35" s="165" t="s">
        <v>2</v>
      </c>
      <c r="B35" s="166"/>
      <c r="C35" s="108" t="s">
        <v>24</v>
      </c>
      <c r="D35" s="119">
        <f>SUM(C9:C34)</f>
        <v>556.30000000000007</v>
      </c>
      <c r="E35" s="109"/>
      <c r="F35" s="17"/>
      <c r="G35" s="108" t="s">
        <v>25</v>
      </c>
      <c r="H35" s="119">
        <f>SUM(H9:H34)</f>
        <v>106.33794999999999</v>
      </c>
      <c r="I35" s="120">
        <f>I9+I10+I12+I14+I36+I16+I17+I18+I19+I20+I21+I23+I22+I24+I25+I26+I27+I28+I29+I30+I31+I32+I33+I34</f>
        <v>1</v>
      </c>
    </row>
    <row r="36" spans="1:11" ht="14.15" customHeight="1" x14ac:dyDescent="0.35">
      <c r="A36" s="226" t="s">
        <v>188</v>
      </c>
      <c r="B36" s="296"/>
      <c r="C36" s="14" t="s">
        <v>186</v>
      </c>
      <c r="D36" s="118"/>
      <c r="E36" s="6"/>
      <c r="F36" s="6"/>
      <c r="G36" s="6"/>
      <c r="H36" s="118"/>
      <c r="I36" s="7"/>
      <c r="K36" s="15"/>
    </row>
    <row r="37" spans="1:11" ht="14.15" customHeight="1" thickBot="1" x14ac:dyDescent="0.4">
      <c r="A37" s="230"/>
      <c r="B37" s="297"/>
      <c r="C37" s="74" t="s">
        <v>187</v>
      </c>
      <c r="D37" s="11"/>
      <c r="E37" s="11"/>
      <c r="F37" s="12"/>
      <c r="G37" s="18"/>
      <c r="H37" s="11"/>
      <c r="I37" s="16"/>
    </row>
    <row r="38" spans="1:11" ht="14.15" customHeight="1" x14ac:dyDescent="0.35">
      <c r="A38" s="172" t="s">
        <v>26</v>
      </c>
      <c r="B38" s="173"/>
      <c r="C38" s="19" t="s">
        <v>27</v>
      </c>
      <c r="D38" s="19"/>
      <c r="E38" s="174" t="s">
        <v>189</v>
      </c>
      <c r="F38" s="174"/>
      <c r="G38" s="174"/>
      <c r="H38" s="174"/>
      <c r="I38" s="223">
        <v>0.02</v>
      </c>
    </row>
    <row r="39" spans="1:11" ht="39" customHeight="1" x14ac:dyDescent="0.35">
      <c r="A39" s="226" t="s">
        <v>28</v>
      </c>
      <c r="B39" s="227"/>
      <c r="C39" s="26" t="s">
        <v>27</v>
      </c>
      <c r="D39" s="26">
        <v>0.02</v>
      </c>
      <c r="E39" s="299" t="s">
        <v>194</v>
      </c>
      <c r="F39" s="299"/>
      <c r="G39" s="299"/>
      <c r="H39" s="300"/>
      <c r="I39" s="224"/>
    </row>
    <row r="40" spans="1:11" ht="41.25" customHeight="1" x14ac:dyDescent="0.35">
      <c r="A40" s="228"/>
      <c r="B40" s="229"/>
      <c r="C40" s="26" t="s">
        <v>27</v>
      </c>
      <c r="D40" s="26">
        <v>0.05</v>
      </c>
      <c r="E40" s="299" t="s">
        <v>195</v>
      </c>
      <c r="F40" s="299"/>
      <c r="G40" s="299"/>
      <c r="H40" s="300"/>
      <c r="I40" s="224"/>
    </row>
    <row r="41" spans="1:11" ht="44.25" customHeight="1" x14ac:dyDescent="0.35">
      <c r="A41" s="228"/>
      <c r="B41" s="229"/>
      <c r="C41" s="26" t="s">
        <v>27</v>
      </c>
      <c r="D41" s="26">
        <v>0.1</v>
      </c>
      <c r="E41" s="299" t="s">
        <v>196</v>
      </c>
      <c r="F41" s="299"/>
      <c r="G41" s="299"/>
      <c r="H41" s="300"/>
      <c r="I41" s="224"/>
    </row>
    <row r="42" spans="1:11" ht="14.15" customHeight="1" thickBot="1" x14ac:dyDescent="0.4">
      <c r="A42" s="230"/>
      <c r="B42" s="231"/>
      <c r="C42" s="26" t="s">
        <v>27</v>
      </c>
      <c r="D42" s="26">
        <v>0.2</v>
      </c>
      <c r="E42" s="299" t="s">
        <v>197</v>
      </c>
      <c r="F42" s="299"/>
      <c r="G42" s="299"/>
      <c r="H42" s="300"/>
      <c r="I42" s="225"/>
    </row>
    <row r="43" spans="1:11" ht="14.15" customHeight="1" x14ac:dyDescent="0.35">
      <c r="A43" s="219" t="s">
        <v>29</v>
      </c>
      <c r="B43" s="219"/>
      <c r="C43" s="219"/>
      <c r="D43" s="219"/>
      <c r="E43" s="220" t="s">
        <v>30</v>
      </c>
      <c r="F43" s="221"/>
      <c r="G43" s="222"/>
      <c r="H43" s="122">
        <f>I38*D35</f>
        <v>11.126000000000001</v>
      </c>
      <c r="I43" s="123"/>
    </row>
    <row r="44" spans="1:11" ht="14.15" customHeight="1" x14ac:dyDescent="0.35">
      <c r="A44" s="219" t="s">
        <v>31</v>
      </c>
      <c r="B44" s="219"/>
      <c r="C44" s="219"/>
      <c r="D44" s="219"/>
      <c r="E44" s="220" t="s">
        <v>32</v>
      </c>
      <c r="F44" s="221"/>
      <c r="G44" s="222"/>
      <c r="H44" s="124">
        <f>H35+H43</f>
        <v>117.46395</v>
      </c>
      <c r="I44" s="125"/>
    </row>
    <row r="45" spans="1:11" ht="14.15" customHeight="1" x14ac:dyDescent="0.35">
      <c r="A45" s="219" t="s">
        <v>33</v>
      </c>
      <c r="B45" s="219"/>
      <c r="C45" s="219"/>
      <c r="D45" s="219"/>
      <c r="E45" s="220" t="s">
        <v>34</v>
      </c>
      <c r="F45" s="221"/>
      <c r="G45" s="222"/>
      <c r="H45" s="124">
        <f>H44/D35</f>
        <v>0.2111521660974294</v>
      </c>
      <c r="I45" s="125"/>
    </row>
    <row r="46" spans="1:11" ht="14.15" customHeight="1" x14ac:dyDescent="0.35">
      <c r="A46" s="3" t="s">
        <v>35</v>
      </c>
      <c r="B46" s="20"/>
      <c r="C46" s="20"/>
      <c r="D46" s="22"/>
      <c r="E46" s="22"/>
      <c r="F46" s="22"/>
      <c r="G46" s="22"/>
      <c r="H46" s="19"/>
      <c r="I46" s="4"/>
    </row>
    <row r="47" spans="1:11" ht="30" customHeight="1" x14ac:dyDescent="0.35">
      <c r="A47" s="5" t="s">
        <v>36</v>
      </c>
      <c r="B47" s="6"/>
      <c r="C47" s="293" t="s">
        <v>219</v>
      </c>
      <c r="D47" s="293"/>
      <c r="E47" s="147" t="s">
        <v>119</v>
      </c>
      <c r="F47" s="284" t="s">
        <v>37</v>
      </c>
      <c r="G47" s="286">
        <f>(100-E48)%*1.2*1010*0.75*B48*B4/3600</f>
        <v>92.692750000000004</v>
      </c>
      <c r="H47" s="287"/>
      <c r="I47" s="149"/>
    </row>
    <row r="48" spans="1:11" ht="14.15" customHeight="1" x14ac:dyDescent="0.35">
      <c r="A48" s="8" t="s">
        <v>38</v>
      </c>
      <c r="B48" s="9">
        <v>0.5</v>
      </c>
      <c r="C48" s="298" t="s">
        <v>218</v>
      </c>
      <c r="D48" s="298"/>
      <c r="E48" s="148">
        <v>0</v>
      </c>
      <c r="F48" s="285"/>
      <c r="G48" s="288"/>
      <c r="H48" s="289"/>
      <c r="I48" s="123"/>
    </row>
    <row r="49" spans="1:21" ht="14.15" customHeight="1" x14ac:dyDescent="0.35">
      <c r="A49" s="3" t="s">
        <v>39</v>
      </c>
      <c r="B49" s="20"/>
      <c r="C49" s="87"/>
      <c r="D49" s="87"/>
      <c r="E49" s="22"/>
      <c r="F49" s="23" t="s">
        <v>40</v>
      </c>
      <c r="G49" s="290">
        <f>G47+H44</f>
        <v>210.1567</v>
      </c>
      <c r="H49" s="291"/>
      <c r="I49" s="125"/>
    </row>
    <row r="50" spans="1:21" ht="14.15" customHeight="1" x14ac:dyDescent="0.35">
      <c r="A50" s="21" t="s">
        <v>41</v>
      </c>
      <c r="B50" s="20"/>
      <c r="C50" s="24" t="s">
        <v>42</v>
      </c>
      <c r="D50" s="24" t="s">
        <v>43</v>
      </c>
      <c r="E50" s="24"/>
      <c r="F50" s="24" t="s">
        <v>44</v>
      </c>
      <c r="G50" s="292" t="s">
        <v>45</v>
      </c>
      <c r="H50" s="292"/>
      <c r="I50" s="4"/>
    </row>
    <row r="51" spans="1:21" ht="21" customHeight="1" x14ac:dyDescent="0.35">
      <c r="A51" s="21"/>
      <c r="B51" s="25" t="s">
        <v>3</v>
      </c>
      <c r="C51" s="26">
        <v>320</v>
      </c>
      <c r="D51" s="26">
        <v>0.62</v>
      </c>
      <c r="E51" s="26"/>
      <c r="F51" s="26"/>
      <c r="G51" s="283">
        <f t="shared" ref="G51:G56" si="2">C51*(0.9*D51*F51*0.8)*0.8</f>
        <v>0</v>
      </c>
      <c r="H51" s="283"/>
      <c r="I51" s="4"/>
    </row>
    <row r="52" spans="1:21" ht="13.15" customHeight="1" x14ac:dyDescent="0.35">
      <c r="A52" s="21"/>
      <c r="B52" s="25" t="s">
        <v>46</v>
      </c>
      <c r="C52" s="26">
        <v>200</v>
      </c>
      <c r="D52" s="26">
        <f>D51</f>
        <v>0.62</v>
      </c>
      <c r="E52" s="26"/>
      <c r="F52" s="26"/>
      <c r="G52" s="283">
        <f t="shared" si="2"/>
        <v>0</v>
      </c>
      <c r="H52" s="283"/>
      <c r="I52" s="4"/>
    </row>
    <row r="53" spans="1:21" ht="13.15" customHeight="1" x14ac:dyDescent="0.35">
      <c r="A53" s="21"/>
      <c r="B53" s="25" t="s">
        <v>4</v>
      </c>
      <c r="C53" s="26">
        <v>100</v>
      </c>
      <c r="D53" s="26">
        <f>D51</f>
        <v>0.62</v>
      </c>
      <c r="E53" s="26"/>
      <c r="F53" s="26"/>
      <c r="G53" s="283">
        <f t="shared" si="2"/>
        <v>0</v>
      </c>
      <c r="H53" s="283"/>
      <c r="I53" s="4"/>
    </row>
    <row r="54" spans="1:21" ht="13.15" customHeight="1" x14ac:dyDescent="0.35">
      <c r="A54" s="21"/>
      <c r="B54" s="25" t="s">
        <v>47</v>
      </c>
      <c r="C54" s="26">
        <v>260</v>
      </c>
      <c r="D54" s="26">
        <f>D51</f>
        <v>0.62</v>
      </c>
      <c r="E54" s="26"/>
      <c r="F54" s="26">
        <v>18</v>
      </c>
      <c r="G54" s="283">
        <f>C54*(0.9*D54*F54*0.5)*0.8</f>
        <v>1044.576</v>
      </c>
      <c r="H54" s="283"/>
      <c r="I54" s="4"/>
    </row>
    <row r="55" spans="1:21" ht="13.15" customHeight="1" x14ac:dyDescent="0.35">
      <c r="A55" s="21"/>
      <c r="B55" s="25" t="s">
        <v>48</v>
      </c>
      <c r="C55" s="26">
        <v>130</v>
      </c>
      <c r="D55" s="26">
        <v>0.62</v>
      </c>
      <c r="E55" s="26"/>
      <c r="F55" s="26">
        <f>5+26.6</f>
        <v>31.6</v>
      </c>
      <c r="G55" s="283">
        <f>C55*(0.9*D55*F55*0.83)*0.8</f>
        <v>1522.0632960000003</v>
      </c>
      <c r="H55" s="283"/>
      <c r="I55" s="4"/>
      <c r="J55" s="15"/>
    </row>
    <row r="56" spans="1:21" ht="13.15" customHeight="1" x14ac:dyDescent="0.35">
      <c r="A56" s="21"/>
      <c r="B56" s="25" t="s">
        <v>49</v>
      </c>
      <c r="C56" s="26">
        <v>340</v>
      </c>
      <c r="D56" s="26">
        <f>D51</f>
        <v>0.62</v>
      </c>
      <c r="E56" s="26"/>
      <c r="F56" s="26"/>
      <c r="G56" s="283">
        <f t="shared" si="2"/>
        <v>0</v>
      </c>
      <c r="H56" s="283"/>
      <c r="I56" s="4"/>
    </row>
    <row r="57" spans="1:21" ht="14.15" customHeight="1" x14ac:dyDescent="0.35">
      <c r="A57" s="21"/>
      <c r="B57" s="20"/>
      <c r="C57" s="22"/>
      <c r="D57" s="22"/>
      <c r="E57" s="22"/>
      <c r="F57" s="23" t="s">
        <v>50</v>
      </c>
      <c r="G57" s="290">
        <f>SUM(G51:H56)</f>
        <v>2566.6392960000003</v>
      </c>
      <c r="H57" s="291"/>
      <c r="I57" s="125"/>
    </row>
    <row r="58" spans="1:21" ht="14.15" customHeight="1" x14ac:dyDescent="0.35">
      <c r="A58" s="21" t="s">
        <v>51</v>
      </c>
      <c r="B58" s="20"/>
      <c r="C58" s="22" t="s">
        <v>52</v>
      </c>
      <c r="D58" s="22"/>
      <c r="E58" s="22"/>
      <c r="F58" s="23" t="s">
        <v>53</v>
      </c>
      <c r="G58" s="290">
        <f>212*24*F60*D4/1000</f>
        <v>4693.1711999999998</v>
      </c>
      <c r="H58" s="291"/>
      <c r="I58" s="125"/>
      <c r="J58" s="15"/>
    </row>
    <row r="59" spans="1:21" ht="30" customHeight="1" x14ac:dyDescent="0.35">
      <c r="A59" s="255" t="s">
        <v>54</v>
      </c>
      <c r="B59" s="84" t="s">
        <v>55</v>
      </c>
      <c r="C59" s="155" t="s">
        <v>56</v>
      </c>
      <c r="D59" s="156"/>
      <c r="E59" s="84" t="s">
        <v>57</v>
      </c>
      <c r="F59" s="280" t="s">
        <v>217</v>
      </c>
      <c r="G59" s="280"/>
      <c r="H59" s="280"/>
      <c r="I59" s="281"/>
    </row>
    <row r="60" spans="1:21" ht="14.15" customHeight="1" x14ac:dyDescent="0.35">
      <c r="A60" s="256"/>
      <c r="B60" s="84">
        <v>4</v>
      </c>
      <c r="C60" s="155">
        <v>5</v>
      </c>
      <c r="D60" s="156"/>
      <c r="E60" s="84">
        <v>6</v>
      </c>
      <c r="F60" s="248">
        <f>IF(B2="Rodinný dom",4,IF(B2="Bytový dom",5,6))</f>
        <v>4</v>
      </c>
      <c r="G60" s="249"/>
      <c r="H60" s="249"/>
      <c r="I60" s="249"/>
    </row>
    <row r="61" spans="1:21" ht="14.15" customHeight="1" x14ac:dyDescent="0.35">
      <c r="A61" s="21" t="s">
        <v>58</v>
      </c>
      <c r="B61" s="20"/>
      <c r="C61" s="22"/>
      <c r="D61" s="22"/>
      <c r="E61" s="22"/>
      <c r="F61" s="23" t="s">
        <v>59</v>
      </c>
      <c r="G61" s="290">
        <f>G57+G58</f>
        <v>7259.8104960000001</v>
      </c>
      <c r="H61" s="291"/>
      <c r="I61" s="125"/>
      <c r="K61" s="134"/>
      <c r="L61" s="134"/>
      <c r="M61" s="134"/>
      <c r="N61" s="134"/>
      <c r="O61" s="134"/>
      <c r="P61" s="135"/>
    </row>
    <row r="62" spans="1:21" ht="14.15" customHeight="1" x14ac:dyDescent="0.35">
      <c r="A62" s="13" t="s">
        <v>60</v>
      </c>
      <c r="B62" s="6"/>
      <c r="C62" s="27"/>
      <c r="D62" s="27"/>
      <c r="E62" s="27"/>
      <c r="F62" s="302" t="s">
        <v>185</v>
      </c>
      <c r="G62" s="304">
        <f>((20-4.1)*212*24/1000)*G49-0.95*G61</f>
        <v>10104.688933440004</v>
      </c>
      <c r="H62" s="305"/>
      <c r="I62" s="149"/>
      <c r="K62" s="134"/>
      <c r="L62" s="134"/>
      <c r="M62" s="134"/>
      <c r="N62" s="134"/>
      <c r="O62" s="134"/>
      <c r="P62" s="135"/>
    </row>
    <row r="63" spans="1:21" ht="14.15" customHeight="1" x14ac:dyDescent="0.35">
      <c r="A63" s="28" t="s">
        <v>174</v>
      </c>
      <c r="B63" s="12"/>
      <c r="C63" s="10"/>
      <c r="D63" s="10"/>
      <c r="E63" s="10"/>
      <c r="F63" s="303"/>
      <c r="G63" s="306"/>
      <c r="H63" s="307"/>
      <c r="I63" s="123"/>
      <c r="K63" s="134"/>
      <c r="L63" s="134"/>
      <c r="M63" s="134"/>
      <c r="N63" s="134"/>
      <c r="O63" s="134"/>
      <c r="P63" s="135"/>
    </row>
    <row r="64" spans="1:21" s="29" customFormat="1" ht="14.15" customHeight="1" x14ac:dyDescent="0.35">
      <c r="A64" s="254" t="s">
        <v>214</v>
      </c>
      <c r="B64" s="254"/>
      <c r="C64" s="254"/>
      <c r="D64" s="254"/>
      <c r="E64" s="254"/>
      <c r="F64" s="216" t="s">
        <v>178</v>
      </c>
      <c r="G64" s="198">
        <f>G62/D4</f>
        <v>43.819119399132717</v>
      </c>
      <c r="H64" s="199"/>
      <c r="I64" s="200"/>
      <c r="K64" s="134"/>
      <c r="L64" s="134"/>
      <c r="M64" s="134"/>
      <c r="N64" s="134"/>
      <c r="O64" s="134"/>
      <c r="P64" s="99"/>
      <c r="Q64" s="99"/>
      <c r="R64" s="99"/>
      <c r="S64" s="99"/>
      <c r="T64" s="99"/>
      <c r="U64" s="100"/>
    </row>
    <row r="65" spans="1:21" s="29" customFormat="1" ht="14.15" customHeight="1" x14ac:dyDescent="0.35">
      <c r="A65" s="253" t="s">
        <v>220</v>
      </c>
      <c r="B65" s="253"/>
      <c r="C65" s="253"/>
      <c r="D65" s="253"/>
      <c r="E65" s="253"/>
      <c r="F65" s="216"/>
      <c r="G65" s="201"/>
      <c r="H65" s="202"/>
      <c r="I65" s="203"/>
      <c r="K65" s="134"/>
      <c r="L65" s="134"/>
      <c r="M65" s="134"/>
      <c r="N65" s="134"/>
      <c r="O65" s="134"/>
      <c r="P65" s="99"/>
      <c r="Q65" s="99"/>
      <c r="R65" s="99"/>
      <c r="S65" s="99"/>
      <c r="T65" s="99"/>
      <c r="U65" s="100"/>
    </row>
    <row r="66" spans="1:21" s="29" customFormat="1" ht="14.15" customHeight="1" x14ac:dyDescent="0.35">
      <c r="A66" s="252" t="s">
        <v>215</v>
      </c>
      <c r="B66" s="252"/>
      <c r="C66" s="252"/>
      <c r="D66" s="252"/>
      <c r="E66" s="252"/>
      <c r="F66" s="216" t="s">
        <v>179</v>
      </c>
      <c r="G66" s="198">
        <f>G62/B4</f>
        <v>13.76285607932444</v>
      </c>
      <c r="H66" s="199"/>
      <c r="I66" s="200"/>
      <c r="K66" s="134"/>
      <c r="L66" s="134"/>
      <c r="M66" s="134"/>
      <c r="N66" s="134"/>
      <c r="O66" s="134"/>
      <c r="P66" s="99"/>
      <c r="Q66" s="99"/>
      <c r="R66" s="99"/>
      <c r="S66" s="99"/>
      <c r="T66" s="99"/>
      <c r="U66" s="100"/>
    </row>
    <row r="67" spans="1:21" s="29" customFormat="1" ht="14.15" customHeight="1" x14ac:dyDescent="0.35">
      <c r="A67" s="253" t="s">
        <v>221</v>
      </c>
      <c r="B67" s="253"/>
      <c r="C67" s="253"/>
      <c r="D67" s="253"/>
      <c r="E67" s="253"/>
      <c r="F67" s="216"/>
      <c r="G67" s="201"/>
      <c r="H67" s="202"/>
      <c r="I67" s="203"/>
      <c r="K67" s="134"/>
      <c r="L67" s="134"/>
      <c r="M67" s="134"/>
      <c r="N67" s="134"/>
      <c r="O67" s="134"/>
      <c r="P67" s="99"/>
      <c r="Q67" s="99"/>
      <c r="R67" s="99"/>
      <c r="S67" s="99"/>
      <c r="T67" s="99"/>
      <c r="U67" s="100"/>
    </row>
    <row r="68" spans="1:21" s="29" customFormat="1" ht="14.15" customHeight="1" x14ac:dyDescent="0.35">
      <c r="A68" s="212" t="s">
        <v>61</v>
      </c>
      <c r="B68" s="213"/>
      <c r="C68" s="66"/>
      <c r="D68" s="66"/>
      <c r="E68" s="67"/>
      <c r="F68" s="95" t="s">
        <v>62</v>
      </c>
      <c r="G68" s="204">
        <f>D35/B4</f>
        <v>0.75769545083083634</v>
      </c>
      <c r="H68" s="205"/>
      <c r="I68" s="206"/>
      <c r="K68" s="134"/>
      <c r="L68" s="134"/>
      <c r="M68" s="134"/>
      <c r="N68" s="134"/>
      <c r="O68" s="134"/>
      <c r="P68" s="101"/>
      <c r="Q68" s="101"/>
      <c r="R68" s="101"/>
      <c r="S68" s="101"/>
      <c r="T68" s="101"/>
      <c r="U68" s="100"/>
    </row>
    <row r="69" spans="1:21" s="29" customFormat="1" ht="14.15" customHeight="1" x14ac:dyDescent="0.35">
      <c r="A69" s="212" t="s">
        <v>63</v>
      </c>
      <c r="B69" s="213"/>
      <c r="C69" s="72"/>
      <c r="D69" s="61"/>
      <c r="E69" s="61"/>
      <c r="F69" s="72"/>
      <c r="G69" s="62"/>
      <c r="H69" s="62"/>
      <c r="I69" s="33"/>
      <c r="K69" s="100"/>
      <c r="L69" s="100"/>
      <c r="M69" s="100"/>
      <c r="N69" s="100"/>
      <c r="O69" s="100"/>
      <c r="P69" s="101"/>
      <c r="Q69" s="101"/>
      <c r="R69" s="101"/>
      <c r="S69" s="101"/>
      <c r="T69" s="101"/>
      <c r="U69" s="100"/>
    </row>
    <row r="70" spans="1:21" s="29" customFormat="1" ht="15.75" customHeight="1" x14ac:dyDescent="0.35">
      <c r="A70" s="192" t="s">
        <v>172</v>
      </c>
      <c r="B70" s="192"/>
      <c r="C70" s="192"/>
      <c r="D70" s="192"/>
      <c r="E70" s="207" t="s">
        <v>168</v>
      </c>
      <c r="F70" s="207"/>
      <c r="G70" s="207"/>
      <c r="H70" s="65" t="s">
        <v>169</v>
      </c>
      <c r="I70" s="65" t="s">
        <v>170</v>
      </c>
      <c r="P70" s="101"/>
      <c r="Q70" s="101"/>
      <c r="R70" s="101"/>
      <c r="S70" s="101"/>
      <c r="T70" s="101"/>
      <c r="U70" s="100"/>
    </row>
    <row r="71" spans="1:21" s="29" customFormat="1" ht="15.75" customHeight="1" x14ac:dyDescent="0.35">
      <c r="A71" s="192"/>
      <c r="B71" s="192"/>
      <c r="C71" s="192"/>
      <c r="D71" s="192"/>
      <c r="E71" s="207" t="s">
        <v>175</v>
      </c>
      <c r="F71" s="207"/>
      <c r="G71" s="207"/>
      <c r="H71" s="65">
        <v>40.700000000000003</v>
      </c>
      <c r="I71" s="65">
        <v>20.399999999999999</v>
      </c>
      <c r="P71" s="101"/>
      <c r="Q71" s="101"/>
      <c r="R71" s="101"/>
      <c r="S71" s="101"/>
      <c r="T71" s="101"/>
      <c r="U71" s="100"/>
    </row>
    <row r="72" spans="1:21" s="29" customFormat="1" ht="14.15" customHeight="1" x14ac:dyDescent="0.35">
      <c r="A72" s="192" t="s">
        <v>173</v>
      </c>
      <c r="B72" s="192"/>
      <c r="C72" s="192"/>
      <c r="D72" s="192"/>
      <c r="E72" s="207" t="s">
        <v>168</v>
      </c>
      <c r="F72" s="207"/>
      <c r="G72" s="207"/>
      <c r="H72" s="65" t="s">
        <v>169</v>
      </c>
      <c r="I72" s="65" t="s">
        <v>170</v>
      </c>
      <c r="P72" s="101"/>
      <c r="Q72" s="101"/>
      <c r="R72" s="101"/>
      <c r="S72" s="101"/>
      <c r="T72" s="101"/>
      <c r="U72" s="100"/>
    </row>
    <row r="73" spans="1:21" s="29" customFormat="1" ht="14.15" customHeight="1" x14ac:dyDescent="0.35">
      <c r="A73" s="192"/>
      <c r="B73" s="192"/>
      <c r="C73" s="192"/>
      <c r="D73" s="192"/>
      <c r="E73" s="207" t="s">
        <v>176</v>
      </c>
      <c r="F73" s="207"/>
      <c r="G73" s="207"/>
      <c r="H73" s="50">
        <f>N85</f>
        <v>41.348188504494686</v>
      </c>
      <c r="I73" s="50">
        <f>N86</f>
        <v>20.676979024788885</v>
      </c>
      <c r="P73" s="101"/>
      <c r="Q73" s="101"/>
      <c r="R73" s="101"/>
      <c r="S73" s="101"/>
      <c r="T73" s="101"/>
      <c r="U73" s="100"/>
    </row>
    <row r="74" spans="1:21" s="29" customFormat="1" ht="14.15" customHeight="1" x14ac:dyDescent="0.35">
      <c r="A74" s="192"/>
      <c r="B74" s="192"/>
      <c r="C74" s="192"/>
      <c r="D74" s="192"/>
      <c r="E74" s="207" t="s">
        <v>168</v>
      </c>
      <c r="F74" s="207"/>
      <c r="G74" s="207"/>
      <c r="H74" s="65" t="s">
        <v>169</v>
      </c>
      <c r="I74" s="65" t="s">
        <v>170</v>
      </c>
      <c r="P74" s="101"/>
      <c r="Q74" s="101"/>
      <c r="R74" s="101"/>
      <c r="S74" s="101"/>
      <c r="T74" s="101"/>
      <c r="U74" s="100"/>
    </row>
    <row r="75" spans="1:21" s="29" customFormat="1" ht="14.15" customHeight="1" x14ac:dyDescent="0.35">
      <c r="A75" s="192"/>
      <c r="B75" s="192"/>
      <c r="C75" s="192"/>
      <c r="D75" s="192"/>
      <c r="E75" s="207" t="s">
        <v>177</v>
      </c>
      <c r="F75" s="207"/>
      <c r="G75" s="207"/>
      <c r="H75" s="50">
        <f>N87</f>
        <v>14.772732225551621</v>
      </c>
      <c r="I75" s="50">
        <f>N88</f>
        <v>7.3892508853173524</v>
      </c>
      <c r="P75" s="101"/>
      <c r="Q75" s="102"/>
      <c r="R75" s="101"/>
      <c r="S75" s="101"/>
      <c r="T75" s="101"/>
      <c r="U75" s="100"/>
    </row>
    <row r="76" spans="1:21" s="29" customFormat="1" ht="14.15" customHeight="1" x14ac:dyDescent="0.35">
      <c r="A76" s="254" t="s">
        <v>64</v>
      </c>
      <c r="B76" s="254"/>
      <c r="C76" s="49"/>
      <c r="D76" s="92"/>
      <c r="E76" s="93"/>
      <c r="F76" s="93"/>
      <c r="G76" s="68"/>
      <c r="H76" s="68"/>
      <c r="I76" s="31"/>
      <c r="P76" s="101"/>
      <c r="Q76" s="102"/>
      <c r="R76" s="101"/>
      <c r="S76" s="101"/>
      <c r="T76" s="101"/>
      <c r="U76" s="100"/>
    </row>
    <row r="77" spans="1:21" s="29" customFormat="1" ht="24.75" customHeight="1" x14ac:dyDescent="0.35">
      <c r="A77" s="192" t="s">
        <v>199</v>
      </c>
      <c r="B77" s="192"/>
      <c r="C77" s="49" t="s">
        <v>171</v>
      </c>
      <c r="D77" s="141" t="s">
        <v>222</v>
      </c>
      <c r="E77" s="250" t="s">
        <v>5</v>
      </c>
      <c r="F77" s="251"/>
      <c r="G77" s="308" t="str">
        <f>IF(G64&lt;H71,"ÁNO","NIE")</f>
        <v>NIE</v>
      </c>
      <c r="H77" s="309"/>
      <c r="I77" s="310"/>
      <c r="P77" s="101"/>
      <c r="Q77" s="102"/>
      <c r="R77" s="101"/>
      <c r="S77" s="101"/>
      <c r="T77" s="101"/>
      <c r="U77" s="100"/>
    </row>
    <row r="78" spans="1:21" s="29" customFormat="1" ht="15.75" customHeight="1" x14ac:dyDescent="0.35">
      <c r="A78" s="193" t="s">
        <v>200</v>
      </c>
      <c r="B78" s="194"/>
      <c r="C78" s="65" t="s">
        <v>180</v>
      </c>
      <c r="D78" s="141" t="s">
        <v>222</v>
      </c>
      <c r="E78" s="250" t="s">
        <v>5</v>
      </c>
      <c r="F78" s="251"/>
      <c r="G78" s="301" t="str">
        <f>IF(G64&lt;H73,"ÁNO","NIE")</f>
        <v>NIE</v>
      </c>
      <c r="H78" s="301"/>
      <c r="I78" s="301"/>
      <c r="P78" s="101"/>
      <c r="Q78" s="102"/>
      <c r="R78" s="101"/>
      <c r="S78" s="101"/>
      <c r="T78" s="101"/>
      <c r="U78" s="100"/>
    </row>
    <row r="79" spans="1:21" s="29" customFormat="1" ht="15.75" customHeight="1" x14ac:dyDescent="0.35">
      <c r="A79" s="195"/>
      <c r="B79" s="196"/>
      <c r="C79" s="65" t="s">
        <v>181</v>
      </c>
      <c r="D79" s="141" t="s">
        <v>222</v>
      </c>
      <c r="E79" s="250" t="s">
        <v>5</v>
      </c>
      <c r="F79" s="251"/>
      <c r="G79" s="301" t="str">
        <f>IF(G66&lt;H75,"ÁNO","NIE")</f>
        <v>ÁNO</v>
      </c>
      <c r="H79" s="301"/>
      <c r="I79" s="301"/>
    </row>
    <row r="80" spans="1:21" ht="27" customHeight="1" x14ac:dyDescent="0.35">
      <c r="A80" s="192" t="s">
        <v>201</v>
      </c>
      <c r="B80" s="192"/>
      <c r="C80" s="65" t="s">
        <v>206</v>
      </c>
      <c r="D80" s="151" t="s">
        <v>223</v>
      </c>
      <c r="E80" s="250" t="s">
        <v>5</v>
      </c>
      <c r="F80" s="251"/>
      <c r="G80" s="301" t="str">
        <f>IF(H2&lt;N90,"ÁNO","NIE")</f>
        <v>ÁNO</v>
      </c>
      <c r="H80" s="301"/>
      <c r="I80" s="301"/>
    </row>
    <row r="81" spans="6:14" ht="15.5" x14ac:dyDescent="0.35">
      <c r="F81" s="79" t="s">
        <v>184</v>
      </c>
      <c r="L81" s="29"/>
      <c r="M81" s="29"/>
      <c r="N81" s="29"/>
    </row>
    <row r="82" spans="6:14" ht="20.25" customHeight="1" x14ac:dyDescent="0.35">
      <c r="F82" s="266" t="s">
        <v>183</v>
      </c>
      <c r="G82" s="266"/>
      <c r="H82" s="266"/>
      <c r="I82" s="266"/>
      <c r="J82" s="266"/>
      <c r="K82" s="266"/>
      <c r="L82" s="266"/>
      <c r="M82" s="266"/>
      <c r="N82" s="266"/>
    </row>
    <row r="83" spans="6:14" ht="34.5" customHeight="1" x14ac:dyDescent="0.35">
      <c r="F83" s="267" t="s">
        <v>210</v>
      </c>
      <c r="G83" s="267"/>
      <c r="H83" s="267"/>
      <c r="I83" s="267"/>
      <c r="J83" s="268">
        <f>G68</f>
        <v>0.75769545083083634</v>
      </c>
      <c r="K83" s="197" t="s">
        <v>203</v>
      </c>
      <c r="L83" s="197"/>
      <c r="M83" s="162" t="s">
        <v>182</v>
      </c>
      <c r="N83" s="269" t="s">
        <v>204</v>
      </c>
    </row>
    <row r="84" spans="6:14" ht="18.75" customHeight="1" x14ac:dyDescent="0.35">
      <c r="F84" s="267"/>
      <c r="G84" s="267"/>
      <c r="H84" s="267"/>
      <c r="I84" s="267"/>
      <c r="J84" s="268"/>
      <c r="K84" s="96">
        <v>0.7</v>
      </c>
      <c r="L84" s="96">
        <v>0.8</v>
      </c>
      <c r="M84" s="162"/>
      <c r="N84" s="269"/>
    </row>
    <row r="85" spans="6:14" ht="30" customHeight="1" x14ac:dyDescent="0.35">
      <c r="F85" s="267" t="s">
        <v>207</v>
      </c>
      <c r="G85" s="267"/>
      <c r="H85" s="267"/>
      <c r="I85" s="267"/>
      <c r="J85" s="136" t="s">
        <v>209</v>
      </c>
      <c r="K85" s="97">
        <v>39.299999999999997</v>
      </c>
      <c r="L85" s="97">
        <v>42.85</v>
      </c>
      <c r="M85" s="98">
        <f>L85-K85</f>
        <v>3.5500000000000043</v>
      </c>
      <c r="N85" s="139">
        <f>((M85/(L84-K84))*(G68-K84))+K85</f>
        <v>41.348188504494686</v>
      </c>
    </row>
    <row r="86" spans="6:14" ht="15" customHeight="1" x14ac:dyDescent="0.35">
      <c r="F86" s="267"/>
      <c r="G86" s="267"/>
      <c r="H86" s="267"/>
      <c r="I86" s="267"/>
      <c r="J86" s="136" t="s">
        <v>170</v>
      </c>
      <c r="K86" s="97">
        <v>19.649999999999999</v>
      </c>
      <c r="L86" s="97">
        <v>21.43</v>
      </c>
      <c r="M86" s="98">
        <f t="shared" ref="M86:M88" si="3">L86-K86</f>
        <v>1.7800000000000011</v>
      </c>
      <c r="N86" s="133">
        <f>((M86/(L84-K84))*(G68-K84))+K86</f>
        <v>20.676979024788885</v>
      </c>
    </row>
    <row r="87" spans="6:14" ht="24.75" customHeight="1" x14ac:dyDescent="0.35">
      <c r="F87" s="267" t="s">
        <v>208</v>
      </c>
      <c r="G87" s="267"/>
      <c r="H87" s="267"/>
      <c r="I87" s="267"/>
      <c r="J87" s="136" t="s">
        <v>209</v>
      </c>
      <c r="K87" s="97">
        <v>14.04</v>
      </c>
      <c r="L87" s="97">
        <v>15.31</v>
      </c>
      <c r="M87" s="98">
        <f t="shared" si="3"/>
        <v>1.2700000000000014</v>
      </c>
      <c r="N87" s="139">
        <f>((M87/(L84-K84))*(G68-K84))+K87</f>
        <v>14.772732225551621</v>
      </c>
    </row>
    <row r="88" spans="6:14" ht="15" customHeight="1" x14ac:dyDescent="0.35">
      <c r="F88" s="267"/>
      <c r="G88" s="267"/>
      <c r="H88" s="267"/>
      <c r="I88" s="267"/>
      <c r="J88" s="136" t="s">
        <v>170</v>
      </c>
      <c r="K88" s="97">
        <v>7.02</v>
      </c>
      <c r="L88" s="97">
        <v>7.66</v>
      </c>
      <c r="M88" s="98">
        <f t="shared" si="3"/>
        <v>0.64000000000000057</v>
      </c>
      <c r="N88" s="133">
        <f>((M88/(L84-K84))*(G68-K84))+K88</f>
        <v>7.3892508853173524</v>
      </c>
    </row>
    <row r="89" spans="6:14" ht="33.75" customHeight="1" x14ac:dyDescent="0.35">
      <c r="F89" s="219" t="s">
        <v>212</v>
      </c>
      <c r="G89" s="219"/>
      <c r="H89" s="219"/>
      <c r="I89" s="219"/>
      <c r="J89" s="137">
        <f>H45</f>
        <v>0.2111521660974294</v>
      </c>
      <c r="K89" s="197" t="s">
        <v>202</v>
      </c>
      <c r="L89" s="197"/>
      <c r="M89" s="65" t="s">
        <v>182</v>
      </c>
      <c r="N89" s="94" t="s">
        <v>205</v>
      </c>
    </row>
    <row r="90" spans="6:14" ht="15" customHeight="1" x14ac:dyDescent="0.35">
      <c r="F90" s="265" t="s">
        <v>211</v>
      </c>
      <c r="G90" s="265"/>
      <c r="H90" s="265"/>
      <c r="I90" s="265"/>
      <c r="J90" s="138" t="s">
        <v>169</v>
      </c>
      <c r="K90" s="97">
        <v>0.3</v>
      </c>
      <c r="L90" s="97">
        <v>0.28999999999999998</v>
      </c>
      <c r="M90" s="50">
        <f>K90-L90</f>
        <v>1.0000000000000009E-2</v>
      </c>
      <c r="N90" s="140">
        <f>((M90/(L84-K84))*(G68-K84))+L90</f>
        <v>0.29576954508308362</v>
      </c>
    </row>
    <row r="91" spans="6:14" ht="15" customHeight="1" x14ac:dyDescent="0.35">
      <c r="F91" s="265"/>
      <c r="G91" s="265"/>
      <c r="H91" s="265"/>
      <c r="I91" s="265"/>
      <c r="J91" s="138" t="s">
        <v>170</v>
      </c>
      <c r="K91" s="97">
        <v>0.21</v>
      </c>
      <c r="L91" s="97">
        <v>0.21</v>
      </c>
      <c r="M91" s="50">
        <f>K91-L91</f>
        <v>0</v>
      </c>
      <c r="N91" s="50">
        <f>((M91/(L84-K84))*(G68-K84))+L91</f>
        <v>0.21</v>
      </c>
    </row>
  </sheetData>
  <mergeCells count="116">
    <mergeCell ref="F90:I91"/>
    <mergeCell ref="F82:N82"/>
    <mergeCell ref="F83:I84"/>
    <mergeCell ref="J83:J84"/>
    <mergeCell ref="F89:I89"/>
    <mergeCell ref="N83:N84"/>
    <mergeCell ref="K89:L89"/>
    <mergeCell ref="F85:I86"/>
    <mergeCell ref="F87:I88"/>
    <mergeCell ref="M83:M84"/>
    <mergeCell ref="A44:D44"/>
    <mergeCell ref="A45:D45"/>
    <mergeCell ref="E43:G43"/>
    <mergeCell ref="E44:G44"/>
    <mergeCell ref="E45:G45"/>
    <mergeCell ref="A77:B77"/>
    <mergeCell ref="G77:I77"/>
    <mergeCell ref="A78:B79"/>
    <mergeCell ref="G78:I78"/>
    <mergeCell ref="G79:I79"/>
    <mergeCell ref="A72:D75"/>
    <mergeCell ref="E72:G72"/>
    <mergeCell ref="E73:G73"/>
    <mergeCell ref="E74:G74"/>
    <mergeCell ref="E75:G75"/>
    <mergeCell ref="G68:I68"/>
    <mergeCell ref="E77:F77"/>
    <mergeCell ref="E78:F78"/>
    <mergeCell ref="E79:F79"/>
    <mergeCell ref="E80:F80"/>
    <mergeCell ref="G57:H57"/>
    <mergeCell ref="G52:H52"/>
    <mergeCell ref="G53:H53"/>
    <mergeCell ref="G54:H54"/>
    <mergeCell ref="G55:H55"/>
    <mergeCell ref="A80:B80"/>
    <mergeCell ref="G80:I80"/>
    <mergeCell ref="K83:L83"/>
    <mergeCell ref="G56:H56"/>
    <mergeCell ref="G58:H58"/>
    <mergeCell ref="G61:H61"/>
    <mergeCell ref="F62:F63"/>
    <mergeCell ref="G62:H63"/>
    <mergeCell ref="A76:B76"/>
    <mergeCell ref="F59:I59"/>
    <mergeCell ref="F60:I60"/>
    <mergeCell ref="F64:F65"/>
    <mergeCell ref="G64:I65"/>
    <mergeCell ref="F66:F67"/>
    <mergeCell ref="G66:I67"/>
    <mergeCell ref="E38:H38"/>
    <mergeCell ref="E39:H39"/>
    <mergeCell ref="E40:H40"/>
    <mergeCell ref="E41:H41"/>
    <mergeCell ref="E42:H42"/>
    <mergeCell ref="A39:B42"/>
    <mergeCell ref="A38:B38"/>
    <mergeCell ref="I38:I42"/>
    <mergeCell ref="A43:D43"/>
    <mergeCell ref="A30:B30"/>
    <mergeCell ref="A31:B31"/>
    <mergeCell ref="A32:B32"/>
    <mergeCell ref="A23:B23"/>
    <mergeCell ref="A24:B24"/>
    <mergeCell ref="A25:B25"/>
    <mergeCell ref="A26:B26"/>
    <mergeCell ref="A27:B27"/>
    <mergeCell ref="A70:D71"/>
    <mergeCell ref="A33:B33"/>
    <mergeCell ref="A34:B34"/>
    <mergeCell ref="A36:B37"/>
    <mergeCell ref="C48:D48"/>
    <mergeCell ref="A64:E64"/>
    <mergeCell ref="A65:E65"/>
    <mergeCell ref="A66:E66"/>
    <mergeCell ref="A67:E67"/>
    <mergeCell ref="A68:B68"/>
    <mergeCell ref="A69:B69"/>
    <mergeCell ref="A59:A60"/>
    <mergeCell ref="C59:D59"/>
    <mergeCell ref="C60:D60"/>
    <mergeCell ref="E70:G70"/>
    <mergeCell ref="E71:G71"/>
    <mergeCell ref="A12:B12"/>
    <mergeCell ref="A13:B13"/>
    <mergeCell ref="A15:B15"/>
    <mergeCell ref="A9:B9"/>
    <mergeCell ref="K2:U3"/>
    <mergeCell ref="A8:B8"/>
    <mergeCell ref="A7:B7"/>
    <mergeCell ref="A28:B28"/>
    <mergeCell ref="A29:B29"/>
    <mergeCell ref="A1:H1"/>
    <mergeCell ref="K20:U21"/>
    <mergeCell ref="G51:H51"/>
    <mergeCell ref="A14:B14"/>
    <mergeCell ref="A35:B35"/>
    <mergeCell ref="A16:B16"/>
    <mergeCell ref="A17:B17"/>
    <mergeCell ref="A18:B18"/>
    <mergeCell ref="E18:E20"/>
    <mergeCell ref="A19:B19"/>
    <mergeCell ref="A20:B20"/>
    <mergeCell ref="A21:B21"/>
    <mergeCell ref="A22:B22"/>
    <mergeCell ref="F47:F48"/>
    <mergeCell ref="G47:H48"/>
    <mergeCell ref="G49:H49"/>
    <mergeCell ref="G50:H50"/>
    <mergeCell ref="C2:I2"/>
    <mergeCell ref="A3:B3"/>
    <mergeCell ref="C3:D3"/>
    <mergeCell ref="C5:F5"/>
    <mergeCell ref="C47:D47"/>
    <mergeCell ref="A10:B10"/>
    <mergeCell ref="A11:B11"/>
  </mergeCells>
  <pageMargins left="0.7" right="0.7" top="0.75" bottom="0.75" header="0.3" footer="0.3"/>
  <pageSetup paperSize="9" scale="29" fitToHeight="0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7170" r:id="rId4" name="Check Box 2">
              <controlPr defaultSize="0" autoFill="0" autoLine="0" autoPict="0">
                <anchor moveWithCells="1">
                  <from>
                    <xdr:col>1</xdr:col>
                    <xdr:colOff>508000</xdr:colOff>
                    <xdr:row>4</xdr:row>
                    <xdr:rowOff>184150</xdr:rowOff>
                  </from>
                  <to>
                    <xdr:col>1</xdr:col>
                    <xdr:colOff>704850</xdr:colOff>
                    <xdr:row>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1" r:id="rId5" name="Check Box 3">
              <controlPr defaultSize="0" autoFill="0" autoLine="0" autoPict="0">
                <anchor moveWithCells="1">
                  <from>
                    <xdr:col>4</xdr:col>
                    <xdr:colOff>19050</xdr:colOff>
                    <xdr:row>35</xdr:row>
                    <xdr:rowOff>19050</xdr:rowOff>
                  </from>
                  <to>
                    <xdr:col>4</xdr:col>
                    <xdr:colOff>869950</xdr:colOff>
                    <xdr:row>35</xdr:row>
                    <xdr:rowOff>165100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2" r:id="rId6" name="Check Box 4">
              <controlPr defaultSize="0" autoFill="0" autoLine="0" autoPict="0">
                <anchor moveWithCells="1">
                  <from>
                    <xdr:col>4</xdr:col>
                    <xdr:colOff>19050</xdr:colOff>
                    <xdr:row>35</xdr:row>
                    <xdr:rowOff>165100</xdr:rowOff>
                  </from>
                  <to>
                    <xdr:col>4</xdr:col>
                    <xdr:colOff>889000</xdr:colOff>
                    <xdr:row>37</xdr:row>
                    <xdr:rowOff>31750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7" r:id="rId7" name="Check Box 9">
              <controlPr defaultSize="0" autoFill="0" autoLine="0" autoPict="0">
                <anchor moveWithCells="1">
                  <from>
                    <xdr:col>1</xdr:col>
                    <xdr:colOff>495300</xdr:colOff>
                    <xdr:row>4</xdr:row>
                    <xdr:rowOff>31750</xdr:rowOff>
                  </from>
                  <to>
                    <xdr:col>1</xdr:col>
                    <xdr:colOff>698500</xdr:colOff>
                    <xdr:row>5</xdr:row>
                    <xdr:rowOff>19050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2</vt:i4>
      </vt:variant>
    </vt:vector>
  </HeadingPairs>
  <TitlesOfParts>
    <vt:vector size="2" baseType="lpstr">
      <vt:lpstr>Výpočet TOB - mesačná m.</vt:lpstr>
      <vt:lpstr>Výpočet TOB - sezónna m.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kalus</dc:creator>
  <cp:lastModifiedBy>kalus</cp:lastModifiedBy>
  <cp:lastPrinted>2020-12-23T14:43:30Z</cp:lastPrinted>
  <dcterms:created xsi:type="dcterms:W3CDTF">2020-05-15T12:16:29Z</dcterms:created>
  <dcterms:modified xsi:type="dcterms:W3CDTF">2021-08-19T14:58:16Z</dcterms:modified>
</cp:coreProperties>
</file>