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0" yWindow="0" windowWidth="20490" windowHeight="7650"/>
  </bookViews>
  <sheets>
    <sheet name="Príkon na TV od počtu byto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2" l="1"/>
  <c r="W9" i="2" s="1"/>
  <c r="U10" i="2"/>
  <c r="U11" i="2"/>
  <c r="U12" i="2"/>
  <c r="U13" i="2"/>
  <c r="W13" i="2" s="1"/>
  <c r="U14" i="2"/>
  <c r="U15" i="2"/>
  <c r="U16" i="2"/>
  <c r="U17" i="2"/>
  <c r="W17" i="2" s="1"/>
  <c r="U18" i="2"/>
  <c r="U19" i="2"/>
  <c r="U20" i="2"/>
  <c r="U21" i="2"/>
  <c r="U22" i="2"/>
  <c r="U23" i="2"/>
  <c r="U24" i="2"/>
  <c r="V6" i="2"/>
  <c r="Z6" i="2" s="1"/>
  <c r="V8" i="2"/>
  <c r="Z8" i="2" s="1"/>
  <c r="V10" i="2"/>
  <c r="Z10" i="2" s="1"/>
  <c r="V14" i="2"/>
  <c r="Z14" i="2" s="1"/>
  <c r="W14" i="2"/>
  <c r="V17" i="2"/>
  <c r="Z17" i="2" s="1"/>
  <c r="W18" i="2"/>
  <c r="V19" i="2"/>
  <c r="Z19" i="2" s="1"/>
  <c r="V21" i="2"/>
  <c r="Z21" i="2" s="1"/>
  <c r="W21" i="2"/>
  <c r="W23" i="2"/>
  <c r="V5" i="2"/>
  <c r="Z5" i="2" s="1"/>
  <c r="U8" i="2"/>
  <c r="W8" i="2" s="1"/>
  <c r="U7" i="2"/>
  <c r="U6" i="2"/>
  <c r="W6" i="2" s="1"/>
  <c r="U5" i="2"/>
  <c r="W5" i="2" s="1"/>
  <c r="P14" i="2"/>
  <c r="O19" i="2"/>
  <c r="L6" i="2"/>
  <c r="P6" i="2" s="1"/>
  <c r="L7" i="2"/>
  <c r="N7" i="2" s="1"/>
  <c r="L8" i="2"/>
  <c r="P8" i="2" s="1"/>
  <c r="L9" i="2"/>
  <c r="N9" i="2" s="1"/>
  <c r="L10" i="2"/>
  <c r="N10" i="2" s="1"/>
  <c r="L11" i="2"/>
  <c r="P11" i="2" s="1"/>
  <c r="L12" i="2"/>
  <c r="O12" i="2" s="1"/>
  <c r="L13" i="2"/>
  <c r="N13" i="2" s="1"/>
  <c r="L14" i="2"/>
  <c r="N14" i="2" s="1"/>
  <c r="L15" i="2"/>
  <c r="P15" i="2" s="1"/>
  <c r="L16" i="2"/>
  <c r="O16" i="2" s="1"/>
  <c r="L17" i="2"/>
  <c r="N17" i="2" s="1"/>
  <c r="L18" i="2"/>
  <c r="N18" i="2" s="1"/>
  <c r="L19" i="2"/>
  <c r="P19" i="2" s="1"/>
  <c r="L20" i="2"/>
  <c r="O20" i="2" s="1"/>
  <c r="L21" i="2"/>
  <c r="N21" i="2" s="1"/>
  <c r="L22" i="2"/>
  <c r="N22" i="2" s="1"/>
  <c r="L23" i="2"/>
  <c r="P23" i="2" s="1"/>
  <c r="L24" i="2"/>
  <c r="L5" i="2"/>
  <c r="O5" i="2" s="1"/>
  <c r="O7" i="2"/>
  <c r="O6" i="2"/>
  <c r="C6" i="2"/>
  <c r="E6" i="2" s="1"/>
  <c r="C7" i="2"/>
  <c r="E7" i="2" s="1"/>
  <c r="C8" i="2"/>
  <c r="E8" i="2" s="1"/>
  <c r="C9" i="2"/>
  <c r="E9" i="2" s="1"/>
  <c r="C10" i="2"/>
  <c r="E10" i="2" s="1"/>
  <c r="W10" i="2" s="1"/>
  <c r="C11" i="2"/>
  <c r="E11" i="2" s="1"/>
  <c r="C12" i="2"/>
  <c r="E12" i="2" s="1"/>
  <c r="C13" i="2"/>
  <c r="E13" i="2" s="1"/>
  <c r="C14" i="2"/>
  <c r="E14" i="2" s="1"/>
  <c r="C15" i="2"/>
  <c r="E15" i="2" s="1"/>
  <c r="C16" i="2"/>
  <c r="E16" i="2" s="1"/>
  <c r="C17" i="2"/>
  <c r="E17" i="2" s="1"/>
  <c r="C18" i="2"/>
  <c r="E18" i="2" s="1"/>
  <c r="C19" i="2"/>
  <c r="E19" i="2" s="1"/>
  <c r="C20" i="2"/>
  <c r="E20" i="2" s="1"/>
  <c r="C21" i="2"/>
  <c r="E21" i="2" s="1"/>
  <c r="C22" i="2"/>
  <c r="E22" i="2" s="1"/>
  <c r="C23" i="2"/>
  <c r="E23" i="2" s="1"/>
  <c r="C24" i="2"/>
  <c r="E24" i="2" s="1"/>
  <c r="C5" i="2"/>
  <c r="E5" i="2" s="1"/>
  <c r="Y21" i="2" l="1"/>
  <c r="Y13" i="2"/>
  <c r="V16" i="2"/>
  <c r="Z16" i="2" s="1"/>
  <c r="AC16" i="2"/>
  <c r="AC12" i="2"/>
  <c r="AC22" i="2"/>
  <c r="AC14" i="2"/>
  <c r="O24" i="2"/>
  <c r="P24" i="2"/>
  <c r="N24" i="2"/>
  <c r="X5" i="2"/>
  <c r="V24" i="2"/>
  <c r="Z24" i="2" s="1"/>
  <c r="AD20" i="2"/>
  <c r="Y20" i="2"/>
  <c r="V20" i="2"/>
  <c r="Z20" i="2" s="1"/>
  <c r="Y8" i="2"/>
  <c r="AD8" i="2"/>
  <c r="AD23" i="2"/>
  <c r="Y11" i="2"/>
  <c r="AD7" i="2"/>
  <c r="V12" i="2"/>
  <c r="Z12" i="2" s="1"/>
  <c r="V23" i="2"/>
  <c r="Z23" i="2" s="1"/>
  <c r="W7" i="2"/>
  <c r="W20" i="2"/>
  <c r="W12" i="2"/>
  <c r="AD11" i="2"/>
  <c r="P7" i="2"/>
  <c r="Q7" i="2" s="1"/>
  <c r="R7" i="2" s="1"/>
  <c r="W22" i="2"/>
  <c r="V18" i="2"/>
  <c r="Z18" i="2" s="1"/>
  <c r="W15" i="2"/>
  <c r="V11" i="2"/>
  <c r="Z11" i="2" s="1"/>
  <c r="V9" i="2"/>
  <c r="Z9" i="2" s="1"/>
  <c r="V7" i="2"/>
  <c r="Z7" i="2" s="1"/>
  <c r="X22" i="2"/>
  <c r="X14" i="2"/>
  <c r="AC21" i="2"/>
  <c r="AC11" i="2"/>
  <c r="AE11" i="2" s="1"/>
  <c r="W11" i="2"/>
  <c r="W24" i="2"/>
  <c r="W16" i="2"/>
  <c r="V22" i="2"/>
  <c r="Z22" i="2" s="1"/>
  <c r="W19" i="2"/>
  <c r="V15" i="2"/>
  <c r="Z15" i="2" s="1"/>
  <c r="V13" i="2"/>
  <c r="Z13" i="2" s="1"/>
  <c r="Q24" i="2"/>
  <c r="R24" i="2" s="1"/>
  <c r="Q12" i="2"/>
  <c r="R12" i="2" s="1"/>
  <c r="O23" i="2"/>
  <c r="P18" i="2"/>
  <c r="P12" i="2"/>
  <c r="N20" i="2"/>
  <c r="P22" i="2"/>
  <c r="P16" i="2"/>
  <c r="Q16" i="2" s="1"/>
  <c r="R16" i="2" s="1"/>
  <c r="O11" i="2"/>
  <c r="N16" i="2"/>
  <c r="N5" i="2"/>
  <c r="P20" i="2"/>
  <c r="Q20" i="2" s="1"/>
  <c r="R20" i="2" s="1"/>
  <c r="O15" i="2"/>
  <c r="P10" i="2"/>
  <c r="N12" i="2"/>
  <c r="N6" i="2"/>
  <c r="O22" i="2"/>
  <c r="O18" i="2"/>
  <c r="Q18" i="2" s="1"/>
  <c r="R18" i="2" s="1"/>
  <c r="O14" i="2"/>
  <c r="Q14" i="2" s="1"/>
  <c r="R14" i="2" s="1"/>
  <c r="O10" i="2"/>
  <c r="N23" i="2"/>
  <c r="N19" i="2"/>
  <c r="N15" i="2"/>
  <c r="N11" i="2"/>
  <c r="P21" i="2"/>
  <c r="P17" i="2"/>
  <c r="P13" i="2"/>
  <c r="P9" i="2"/>
  <c r="P5" i="2"/>
  <c r="Q5" i="2" s="1"/>
  <c r="R5" i="2" s="1"/>
  <c r="Q23" i="2"/>
  <c r="R23" i="2" s="1"/>
  <c r="O21" i="2"/>
  <c r="Q19" i="2"/>
  <c r="R19" i="2" s="1"/>
  <c r="O17" i="2"/>
  <c r="Q15" i="2"/>
  <c r="R15" i="2" s="1"/>
  <c r="O13" i="2"/>
  <c r="Q13" i="2" s="1"/>
  <c r="R13" i="2" s="1"/>
  <c r="Q11" i="2"/>
  <c r="R11" i="2" s="1"/>
  <c r="O9" i="2"/>
  <c r="Q9" i="2" s="1"/>
  <c r="R9" i="2" s="1"/>
  <c r="Q6" i="2"/>
  <c r="R6" i="2" s="1"/>
  <c r="N8" i="2"/>
  <c r="O8" i="2"/>
  <c r="Q8" i="2" s="1"/>
  <c r="R8" i="2" s="1"/>
  <c r="G24" i="2"/>
  <c r="I24" i="2" s="1"/>
  <c r="F24" i="2"/>
  <c r="H24" i="2" s="1"/>
  <c r="G16" i="2"/>
  <c r="Y16" i="2" s="1"/>
  <c r="F16" i="2"/>
  <c r="H16" i="2" s="1"/>
  <c r="I16" i="2"/>
  <c r="G12" i="2"/>
  <c r="I12" i="2" s="1"/>
  <c r="F12" i="2"/>
  <c r="H12" i="2" s="1"/>
  <c r="G23" i="2"/>
  <c r="I23" i="2" s="1"/>
  <c r="F23" i="2"/>
  <c r="F19" i="2"/>
  <c r="G19" i="2"/>
  <c r="I19" i="2" s="1"/>
  <c r="G11" i="2"/>
  <c r="I11" i="2" s="1"/>
  <c r="F11" i="2"/>
  <c r="F18" i="2"/>
  <c r="G18" i="2"/>
  <c r="F10" i="2"/>
  <c r="G10" i="2"/>
  <c r="G6" i="2"/>
  <c r="F6" i="2"/>
  <c r="H6" i="2" s="1"/>
  <c r="G20" i="2"/>
  <c r="F20" i="2"/>
  <c r="H20" i="2" s="1"/>
  <c r="I20" i="2"/>
  <c r="G8" i="2"/>
  <c r="F8" i="2"/>
  <c r="H8" i="2" s="1"/>
  <c r="I8" i="2"/>
  <c r="G15" i="2"/>
  <c r="I15" i="2" s="1"/>
  <c r="F15" i="2"/>
  <c r="G7" i="2"/>
  <c r="I7" i="2" s="1"/>
  <c r="F7" i="2"/>
  <c r="G22" i="2"/>
  <c r="F22" i="2"/>
  <c r="H22" i="2" s="1"/>
  <c r="G14" i="2"/>
  <c r="F14" i="2"/>
  <c r="H14" i="2" s="1"/>
  <c r="G5" i="2"/>
  <c r="F5" i="2"/>
  <c r="H5" i="2" s="1"/>
  <c r="G21" i="2"/>
  <c r="F21" i="2"/>
  <c r="G17" i="2"/>
  <c r="I17" i="2" s="1"/>
  <c r="F17" i="2"/>
  <c r="G13" i="2"/>
  <c r="F13" i="2"/>
  <c r="G9" i="2"/>
  <c r="AD9" i="2" s="1"/>
  <c r="F9" i="2"/>
  <c r="I5" i="2" l="1"/>
  <c r="K5" i="2" s="1"/>
  <c r="AD5" i="2"/>
  <c r="AF5" i="2" s="1"/>
  <c r="Y5" i="2"/>
  <c r="I22" i="2"/>
  <c r="Y22" i="2"/>
  <c r="AB22" i="2" s="1"/>
  <c r="H18" i="2"/>
  <c r="K18" i="2" s="1"/>
  <c r="AC18" i="2"/>
  <c r="H19" i="2"/>
  <c r="X19" i="2"/>
  <c r="AA19" i="2" s="1"/>
  <c r="Y9" i="2"/>
  <c r="AB9" i="2" s="1"/>
  <c r="AF7" i="2"/>
  <c r="X24" i="2"/>
  <c r="AB13" i="2"/>
  <c r="H13" i="2"/>
  <c r="J13" i="2" s="1"/>
  <c r="S13" i="2" s="1"/>
  <c r="X13" i="2"/>
  <c r="AA13" i="2" s="1"/>
  <c r="H21" i="2"/>
  <c r="X21" i="2"/>
  <c r="AA21" i="2" s="1"/>
  <c r="H7" i="2"/>
  <c r="K7" i="2" s="1"/>
  <c r="AC7" i="2"/>
  <c r="AE7" i="2" s="1"/>
  <c r="X7" i="2"/>
  <c r="I10" i="2"/>
  <c r="Y10" i="2"/>
  <c r="AD10" i="2"/>
  <c r="AC13" i="2"/>
  <c r="AD22" i="2"/>
  <c r="AF22" i="2" s="1"/>
  <c r="AB21" i="2"/>
  <c r="I9" i="2"/>
  <c r="K9" i="2" s="1"/>
  <c r="I13" i="2"/>
  <c r="AD13" i="2"/>
  <c r="AF13" i="2" s="1"/>
  <c r="I21" i="2"/>
  <c r="AD21" i="2"/>
  <c r="AF21" i="2" s="1"/>
  <c r="I14" i="2"/>
  <c r="Y14" i="2"/>
  <c r="AB14" i="2" s="1"/>
  <c r="H10" i="2"/>
  <c r="AC10" i="2"/>
  <c r="AE10" i="2" s="1"/>
  <c r="Q22" i="2"/>
  <c r="R22" i="2" s="1"/>
  <c r="AC5" i="2"/>
  <c r="Y17" i="2"/>
  <c r="AB17" i="2" s="1"/>
  <c r="AD14" i="2"/>
  <c r="AF14" i="2" s="1"/>
  <c r="X6" i="2"/>
  <c r="AD19" i="2"/>
  <c r="AD15" i="2"/>
  <c r="X8" i="2"/>
  <c r="AA8" i="2" s="1"/>
  <c r="Y24" i="2"/>
  <c r="AB24" i="2" s="1"/>
  <c r="Y12" i="2"/>
  <c r="AD16" i="2"/>
  <c r="AF16" i="2" s="1"/>
  <c r="AC6" i="2"/>
  <c r="AE6" i="2" s="1"/>
  <c r="I6" i="2"/>
  <c r="Y6" i="2"/>
  <c r="AB6" i="2" s="1"/>
  <c r="AF23" i="2"/>
  <c r="AB20" i="2"/>
  <c r="H11" i="2"/>
  <c r="K11" i="2" s="1"/>
  <c r="X11" i="2"/>
  <c r="AA11" i="2" s="1"/>
  <c r="H23" i="2"/>
  <c r="AC23" i="2"/>
  <c r="AE23" i="2" s="1"/>
  <c r="X23" i="2"/>
  <c r="AA23" i="2" s="1"/>
  <c r="Q17" i="2"/>
  <c r="R17" i="2" s="1"/>
  <c r="Y15" i="2"/>
  <c r="AF11" i="2"/>
  <c r="AF8" i="2"/>
  <c r="AC20" i="2"/>
  <c r="AE20" i="2" s="1"/>
  <c r="AC24" i="2"/>
  <c r="AD12" i="2"/>
  <c r="AF12" i="2" s="1"/>
  <c r="H9" i="2"/>
  <c r="J9" i="2" s="1"/>
  <c r="S9" i="2" s="1"/>
  <c r="AC9" i="2"/>
  <c r="AE9" i="2" s="1"/>
  <c r="X9" i="2"/>
  <c r="H17" i="2"/>
  <c r="K17" i="2" s="1"/>
  <c r="AC17" i="2"/>
  <c r="AE17" i="2" s="1"/>
  <c r="X17" i="2"/>
  <c r="H15" i="2"/>
  <c r="AC15" i="2"/>
  <c r="AE15" i="2" s="1"/>
  <c r="X15" i="2"/>
  <c r="AA15" i="2" s="1"/>
  <c r="I18" i="2"/>
  <c r="AD18" i="2"/>
  <c r="AF18" i="2" s="1"/>
  <c r="Y18" i="2"/>
  <c r="Y7" i="2"/>
  <c r="AB7" i="2" s="1"/>
  <c r="Y23" i="2"/>
  <c r="AD6" i="2"/>
  <c r="AC19" i="2"/>
  <c r="AE19" i="2" s="1"/>
  <c r="X10" i="2"/>
  <c r="AA10" i="2" s="1"/>
  <c r="Y19" i="2"/>
  <c r="AC8" i="2"/>
  <c r="AE8" i="2" s="1"/>
  <c r="X20" i="2"/>
  <c r="AA20" i="2" s="1"/>
  <c r="AD24" i="2"/>
  <c r="AF24" i="2" s="1"/>
  <c r="AD17" i="2"/>
  <c r="X12" i="2"/>
  <c r="AA12" i="2" s="1"/>
  <c r="X16" i="2"/>
  <c r="AA16" i="2" s="1"/>
  <c r="X18" i="2"/>
  <c r="AA18" i="2" s="1"/>
  <c r="Q10" i="2"/>
  <c r="R10" i="2" s="1"/>
  <c r="K19" i="2"/>
  <c r="J15" i="2"/>
  <c r="S15" i="2" s="1"/>
  <c r="Q21" i="2"/>
  <c r="R21" i="2" s="1"/>
  <c r="J20" i="2"/>
  <c r="S20" i="2" s="1"/>
  <c r="J6" i="2"/>
  <c r="S6" i="2" s="1"/>
  <c r="J23" i="2"/>
  <c r="S23" i="2" s="1"/>
  <c r="K8" i="2"/>
  <c r="J22" i="2"/>
  <c r="S22" i="2" s="1"/>
  <c r="K21" i="2"/>
  <c r="J14" i="2"/>
  <c r="S14" i="2" s="1"/>
  <c r="K12" i="2"/>
  <c r="K16" i="2"/>
  <c r="J17" i="2"/>
  <c r="S17" i="2" s="1"/>
  <c r="K15" i="2"/>
  <c r="J10" i="2"/>
  <c r="S10" i="2" s="1"/>
  <c r="J21" i="2"/>
  <c r="S21" i="2" s="1"/>
  <c r="K6" i="2"/>
  <c r="K23" i="2"/>
  <c r="K14" i="2"/>
  <c r="J8" i="2"/>
  <c r="S8" i="2" s="1"/>
  <c r="J16" i="2"/>
  <c r="S16" i="2" s="1"/>
  <c r="J11" i="2"/>
  <c r="S11" i="2" s="1"/>
  <c r="K22" i="2"/>
  <c r="K20" i="2"/>
  <c r="J19" i="2"/>
  <c r="S19" i="2" s="1"/>
  <c r="J12" i="2"/>
  <c r="S12" i="2" s="1"/>
  <c r="J24" i="2"/>
  <c r="S24" i="2" s="1"/>
  <c r="K24" i="2"/>
  <c r="AB10" i="2" l="1"/>
  <c r="J18" i="2"/>
  <c r="S18" i="2" s="1"/>
  <c r="AB18" i="2"/>
  <c r="AF15" i="2"/>
  <c r="J5" i="2"/>
  <c r="S5" i="2" s="1"/>
  <c r="J7" i="2"/>
  <c r="S7" i="2" s="1"/>
  <c r="AF6" i="2"/>
  <c r="AA9" i="2"/>
  <c r="AE24" i="2"/>
  <c r="AA22" i="2"/>
  <c r="AE16" i="2"/>
  <c r="AB12" i="2"/>
  <c r="AF19" i="2"/>
  <c r="AE5" i="2"/>
  <c r="AE22" i="2"/>
  <c r="AE13" i="2"/>
  <c r="AA7" i="2"/>
  <c r="AE14" i="2"/>
  <c r="AA14" i="2"/>
  <c r="AF9" i="2"/>
  <c r="AB11" i="2"/>
  <c r="AB8" i="2"/>
  <c r="K10" i="2"/>
  <c r="K13" i="2"/>
  <c r="AF17" i="2"/>
  <c r="AB19" i="2"/>
  <c r="AB23" i="2"/>
  <c r="AA17" i="2"/>
  <c r="AB15" i="2"/>
  <c r="AE12" i="2"/>
  <c r="AA6" i="2"/>
  <c r="AF20" i="2"/>
  <c r="AF10" i="2"/>
  <c r="AA24" i="2"/>
  <c r="AE21" i="2"/>
  <c r="AE18" i="2"/>
  <c r="AB5" i="2"/>
  <c r="AA5" i="2"/>
  <c r="AB16" i="2"/>
</calcChain>
</file>

<file path=xl/sharedStrings.xml><?xml version="1.0" encoding="utf-8"?>
<sst xmlns="http://schemas.openxmlformats.org/spreadsheetml/2006/main" count="72" uniqueCount="48">
  <si>
    <t>Poradové číslo</t>
  </si>
  <si>
    <t>Plocha na osobu/obsadenosť</t>
  </si>
  <si>
    <t>Smerný tepelný príkon na osobu/obyvateľa</t>
  </si>
  <si>
    <t>Percentuálne zníženie príkonu príkonu pri novom výpočte</t>
  </si>
  <si>
    <t>Predpokladaný denný objem TV pri zásobníkovom a kombinovanom ohreve na všetkých obyvateľov / osoby volíme podľa kategórie budovy a využitia TV</t>
  </si>
  <si>
    <r>
      <t>Počet merných bytov (merný byt 67 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</si>
  <si>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t>Celková plocha bytov</t>
  </si>
  <si>
    <r>
      <t>Tepelný príkon na prípravu TV prietokovým ohrevom - priemer výpočtových metód Q</t>
    </r>
    <r>
      <rPr>
        <b/>
        <vertAlign val="subscript"/>
        <sz val="14"/>
        <color rgb="FFFF0000"/>
        <rFont val="Arial Narrow"/>
        <family val="2"/>
        <charset val="238"/>
      </rPr>
      <t xml:space="preserve">TV-PO-PRIEMER     </t>
    </r>
    <r>
      <rPr>
        <b/>
        <sz val="14"/>
        <color theme="1"/>
        <rFont val="Arial Narrow"/>
        <family val="2"/>
        <charset val="238"/>
      </rPr>
      <t/>
    </r>
  </si>
  <si>
    <r>
      <t>A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i/>
        <sz val="12"/>
        <color theme="1"/>
        <rFont val="Arial Narrow"/>
        <family val="2"/>
        <charset val="238"/>
      </rPr>
      <t xml:space="preserve"> = 67.n</t>
    </r>
    <r>
      <rPr>
        <i/>
        <vertAlign val="subscript"/>
        <sz val="12"/>
        <color theme="1"/>
        <rFont val="Arial Narrow"/>
        <family val="2"/>
        <charset val="238"/>
      </rPr>
      <t>bytov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</si>
  <si>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TV-PO-priemer-Valášek/nový     </t>
    </r>
    <r>
      <rPr>
        <b/>
        <sz val="14"/>
        <color theme="1"/>
        <rFont val="Arial Narrow"/>
        <family val="2"/>
        <charset val="238"/>
      </rPr>
      <t/>
    </r>
  </si>
  <si>
    <r>
      <t>Počet osôb n</t>
    </r>
    <r>
      <rPr>
        <i/>
        <vertAlign val="subscript"/>
        <sz val="12"/>
        <color theme="1"/>
        <rFont val="Arial Narrow"/>
        <family val="2"/>
        <charset val="238"/>
      </rPr>
      <t xml:space="preserve">osôb 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i/>
        <sz val="12"/>
        <color theme="1"/>
        <rFont val="Arial Narrow"/>
        <family val="2"/>
        <charset val="238"/>
      </rPr>
      <t>/40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</si>
  <si>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n(Valášek)  </t>
    </r>
    <r>
      <rPr>
        <b/>
        <i/>
        <sz val="12"/>
        <color theme="1"/>
        <rFont val="Arial Narrow"/>
        <family val="2"/>
        <charset val="238"/>
      </rPr>
      <t>= 0,4 +15.n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vertAlign val="superscript"/>
        <sz val="12"/>
        <color theme="1"/>
        <rFont val="Arial Narrow"/>
        <family val="2"/>
        <charset val="238"/>
      </rPr>
      <t>-2/3</t>
    </r>
    <r>
      <rPr>
        <b/>
        <i/>
        <sz val="12"/>
        <color theme="1"/>
        <rFont val="Arial Narrow"/>
        <family val="2"/>
        <charset val="238"/>
      </rPr>
      <t xml:space="preserve"> 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</si>
  <si>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n(nový)  </t>
    </r>
    <r>
      <rPr>
        <b/>
        <i/>
        <sz val="12"/>
        <color theme="1"/>
        <rFont val="Arial Narrow"/>
        <family val="2"/>
        <charset val="238"/>
      </rPr>
      <t>= 0,12 +1 5.n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vertAlign val="superscript"/>
        <sz val="12"/>
        <color theme="1"/>
        <rFont val="Arial Narrow"/>
        <family val="2"/>
        <charset val="238"/>
      </rPr>
      <t>-2/3</t>
    </r>
    <r>
      <rPr>
        <b/>
        <i/>
        <sz val="12"/>
        <color theme="1"/>
        <rFont val="Arial Narrow"/>
        <family val="2"/>
        <charset val="238"/>
      </rPr>
      <t xml:space="preserve"> 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</si>
  <si>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  </t>
    </r>
    <r>
      <rPr>
        <b/>
        <i/>
        <sz val="12"/>
        <color theme="1"/>
        <rFont val="Arial Narrow"/>
        <family val="2"/>
        <charset val="238"/>
      </rPr>
      <t>= 1,33.n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n(Valášek)</t>
    </r>
  </si>
  <si>
    <t xml:space="preserve">Počet obyvateľov alebo osôb podľa                  tab. č. 1 Vyhláška č. 35/2020 Z. z. </t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</si>
  <si>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>d</t>
    </r>
    <r>
      <rPr>
        <sz val="12"/>
        <color theme="1"/>
        <rFont val="Symbol"/>
        <family val="1"/>
        <charset val="2"/>
      </rPr>
      <t xml:space="preserve"> </t>
    </r>
    <r>
      <rPr>
        <sz val="12"/>
        <color theme="1"/>
        <rFont val="Arial Narrow"/>
        <family val="2"/>
        <charset val="238"/>
      </rPr>
      <t>= 1,33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</si>
  <si>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  </t>
    </r>
    <r>
      <rPr>
        <b/>
        <i/>
        <sz val="12"/>
        <color theme="1"/>
        <rFont val="Arial Narrow"/>
        <family val="2"/>
        <charset val="238"/>
      </rPr>
      <t>= 1,33.n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n(nový)</t>
    </r>
  </si>
  <si>
    <r>
      <t xml:space="preserve">počet bytov </t>
    </r>
    <r>
      <rPr>
        <i/>
        <sz val="12"/>
        <color theme="1"/>
        <rFont val="Arial Narrow"/>
        <family val="2"/>
        <charset val="238"/>
      </rPr>
      <t>n</t>
    </r>
    <r>
      <rPr>
        <i/>
        <vertAlign val="subscript"/>
        <sz val="12"/>
        <color theme="1"/>
        <rFont val="Arial Narrow"/>
        <family val="2"/>
        <charset val="238"/>
      </rPr>
      <t>bytov</t>
    </r>
  </si>
  <si>
    <r>
      <t xml:space="preserve">súčiniteľ súčasnosti </t>
    </r>
    <r>
      <rPr>
        <i/>
        <sz val="12"/>
        <color theme="1"/>
        <rFont val="Symbol"/>
        <family val="1"/>
        <charset val="2"/>
      </rPr>
      <t>e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</si>
  <si>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podľa súčiniteľa súčasnosti a smerného príkonu na prípravu TV </t>
    </r>
    <r>
      <rPr>
        <b/>
        <sz val="12"/>
        <color theme="1"/>
        <rFont val="Arial Narrow"/>
        <family val="2"/>
        <charset val="238"/>
      </rPr>
      <t>(graf HERZ)</t>
    </r>
    <r>
      <rPr>
        <sz val="12"/>
        <color theme="1"/>
        <rFont val="Arial Narrow"/>
        <family val="2"/>
        <charset val="238"/>
      </rPr>
      <t xml:space="preserve"> na jeden byt </t>
    </r>
    <r>
      <rPr>
        <b/>
        <i/>
        <sz val="12"/>
        <color theme="1"/>
        <rFont val="Arial Narrow"/>
        <family val="2"/>
        <charset val="238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sz val="12"/>
        <color theme="1"/>
        <rFont val="Arial Narrow"/>
        <family val="2"/>
        <charset val="238"/>
      </rPr>
      <t xml:space="preserve"> = 30 kW/byt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</si>
  <si>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podľa súčiniteľa súčasnosti a smerného príkonu na prípravu TV </t>
    </r>
    <r>
      <rPr>
        <b/>
        <sz val="12"/>
        <color theme="1"/>
        <rFont val="Arial Narrow"/>
        <family val="2"/>
        <charset val="238"/>
      </rPr>
      <t xml:space="preserve">(graf podľa Ing. Danka) </t>
    </r>
    <r>
      <rPr>
        <sz val="12"/>
        <color theme="1"/>
        <rFont val="Arial Narrow"/>
        <family val="2"/>
        <charset val="238"/>
      </rPr>
      <t xml:space="preserve">na jeden byt </t>
    </r>
    <r>
      <rPr>
        <b/>
        <i/>
        <sz val="12"/>
        <color theme="1"/>
        <rFont val="Arial Narrow"/>
        <family val="2"/>
        <charset val="238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 xml:space="preserve"> </t>
    </r>
    <r>
      <rPr>
        <b/>
        <sz val="12"/>
        <color theme="1"/>
        <rFont val="Arial Narrow"/>
        <family val="2"/>
        <charset val="238"/>
      </rPr>
      <t>= 30 kW/byt</t>
    </r>
  </si>
  <si>
    <r>
      <t xml:space="preserve">súčiniteľ súčasnosti                     </t>
    </r>
    <r>
      <rPr>
        <i/>
        <sz val="12"/>
        <color theme="1"/>
        <rFont val="Symbol"/>
        <family val="1"/>
        <charset val="2"/>
      </rPr>
      <t>e</t>
    </r>
    <r>
      <rPr>
        <i/>
        <sz val="12"/>
        <color theme="1"/>
        <rFont val="Arial Narrow"/>
        <family val="2"/>
        <charset val="238"/>
      </rPr>
      <t xml:space="preserve"> = n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i/>
        <vertAlign val="superscript"/>
        <sz val="12"/>
        <color theme="1"/>
        <rFont val="Arial Narrow"/>
        <family val="2"/>
        <charset val="238"/>
      </rPr>
      <t>0,390</t>
    </r>
  </si>
  <si>
    <r>
      <t xml:space="preserve">súčiniteľ súčasnosti                      </t>
    </r>
    <r>
      <rPr>
        <i/>
        <sz val="12"/>
        <color theme="1"/>
        <rFont val="Symbol"/>
        <family val="1"/>
        <charset val="2"/>
      </rPr>
      <t>e</t>
    </r>
    <r>
      <rPr>
        <i/>
        <sz val="12"/>
        <color theme="1"/>
        <rFont val="Arial Narrow"/>
        <family val="2"/>
        <charset val="238"/>
      </rPr>
      <t xml:space="preserve"> = n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i/>
        <vertAlign val="superscript"/>
        <sz val="12"/>
        <color theme="1"/>
        <rFont val="Arial Narrow"/>
        <family val="2"/>
        <charset val="238"/>
      </rPr>
      <t>0,415</t>
    </r>
  </si>
  <si>
    <r>
      <t xml:space="preserve">súčiniteľ súčasnosti - priemer </t>
    </r>
    <r>
      <rPr>
        <i/>
        <sz val="12"/>
        <color theme="1"/>
        <rFont val="Symbol"/>
        <family val="1"/>
        <charset val="2"/>
      </rPr>
      <t>e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</si>
  <si>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TV-PO-HERZ  </t>
    </r>
    <r>
      <rPr>
        <b/>
        <i/>
        <sz val="12"/>
        <color theme="1"/>
        <rFont val="Arial Narrow"/>
        <family val="2"/>
        <charset val="238"/>
      </rPr>
      <t>=n</t>
    </r>
    <r>
      <rPr>
        <b/>
        <i/>
        <vertAlign val="subscript"/>
        <sz val="12"/>
        <color theme="1"/>
        <rFont val="Arial Narrow"/>
        <family val="2"/>
        <charset val="238"/>
      </rPr>
      <t>bytov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e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</si>
  <si>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TV-PO-DANKO  </t>
    </r>
    <r>
      <rPr>
        <b/>
        <i/>
        <sz val="12"/>
        <color theme="1"/>
        <rFont val="Arial Narrow"/>
        <family val="2"/>
        <charset val="238"/>
      </rPr>
      <t>= n</t>
    </r>
    <r>
      <rPr>
        <b/>
        <i/>
        <vertAlign val="subscript"/>
        <sz val="12"/>
        <color theme="1"/>
        <rFont val="Arial Narrow"/>
        <family val="2"/>
        <charset val="238"/>
      </rPr>
      <t>bytov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e</t>
    </r>
  </si>
  <si>
    <r>
      <t>Predpokladaný denný objem TV na osobu pri zásobníkovom ohreve</t>
    </r>
    <r>
      <rPr>
        <b/>
        <sz val="16"/>
        <color theme="1"/>
        <rFont val="Arial Narrow"/>
        <family val="2"/>
        <charset val="238"/>
      </rPr>
      <t xml:space="preserve"> </t>
    </r>
    <r>
      <rPr>
        <b/>
        <i/>
        <sz val="16"/>
        <color theme="1"/>
        <rFont val="Arial Narrow"/>
        <family val="2"/>
        <charset val="238"/>
      </rPr>
      <t>DO</t>
    </r>
    <r>
      <rPr>
        <b/>
        <i/>
        <vertAlign val="subscript"/>
        <sz val="16"/>
        <color theme="1"/>
        <rFont val="Arial Narrow"/>
        <family val="2"/>
        <charset val="238"/>
      </rPr>
      <t>TV-ZO-osoba</t>
    </r>
  </si>
  <si>
    <r>
      <t xml:space="preserve">Predpokladaný denný objem TV na osobu pri kombinovanom ohreve (prietokový ohrev s akumulačným zásobníkom) - uvažujeme so zaradením akumulačného zásobníka s 25 % potrebou objemu na jednu osobu                 </t>
    </r>
    <r>
      <rPr>
        <b/>
        <i/>
        <sz val="16"/>
        <color theme="1"/>
        <rFont val="Arial Narrow"/>
        <family val="2"/>
        <charset val="238"/>
      </rPr>
      <t>DO</t>
    </r>
    <r>
      <rPr>
        <b/>
        <i/>
        <vertAlign val="subscript"/>
        <sz val="16"/>
        <color theme="1"/>
        <rFont val="Arial Narrow"/>
        <family val="2"/>
        <charset val="238"/>
      </rPr>
      <t>TV-KO-osoba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</si>
  <si>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i/>
        <sz val="12"/>
        <color theme="1"/>
        <rFont val="Arial Narrow"/>
        <family val="2"/>
        <charset val="238"/>
      </rPr>
      <t>= DO</t>
    </r>
    <r>
      <rPr>
        <i/>
        <vertAlign val="subscript"/>
        <sz val="12"/>
        <color theme="1"/>
        <rFont val="Arial Narrow"/>
        <family val="2"/>
        <charset val="238"/>
      </rPr>
      <t>TV-ZO-osoba</t>
    </r>
    <r>
      <rPr>
        <i/>
        <sz val="12"/>
        <color theme="1"/>
        <rFont val="Arial Narrow"/>
        <family val="2"/>
        <charset val="238"/>
      </rPr>
      <t>.n</t>
    </r>
    <r>
      <rPr>
        <i/>
        <vertAlign val="subscript"/>
        <sz val="12"/>
        <color theme="1"/>
        <rFont val="Arial Narrow"/>
        <family val="2"/>
        <charset val="238"/>
      </rPr>
      <t>osôb</t>
    </r>
  </si>
  <si>
    <r>
      <t>Q</t>
    </r>
    <r>
      <rPr>
        <b/>
        <i/>
        <vertAlign val="subscript"/>
        <sz val="16"/>
        <color rgb="FFFF0000"/>
        <rFont val="Arial Narrow"/>
        <family val="2"/>
        <charset val="238"/>
      </rPr>
      <t xml:space="preserve">TV-ZO-priemer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</si>
  <si>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6"/>
        <color rgb="FFFF0000"/>
        <rFont val="Arial Narrow"/>
        <family val="2"/>
        <charset val="238"/>
      </rPr>
      <t xml:space="preserve">TV-KO-priemer     </t>
    </r>
    <r>
      <rPr>
        <b/>
        <sz val="14"/>
        <color theme="1"/>
        <rFont val="Arial Narrow"/>
        <family val="2"/>
        <charset val="238"/>
      </rPr>
      <t/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</si>
  <si>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i/>
        <sz val="12"/>
        <color theme="1"/>
        <rFont val="Arial Narrow"/>
        <family val="2"/>
        <charset val="238"/>
      </rPr>
      <t>= DO</t>
    </r>
    <r>
      <rPr>
        <i/>
        <vertAlign val="subscript"/>
        <sz val="12"/>
        <color theme="1"/>
        <rFont val="Arial Narrow"/>
        <family val="2"/>
        <charset val="238"/>
      </rPr>
      <t>TV-KO-osoba</t>
    </r>
    <r>
      <rPr>
        <i/>
        <sz val="12"/>
        <color theme="1"/>
        <rFont val="Arial Narrow"/>
        <family val="2"/>
        <charset val="238"/>
      </rPr>
      <t>.n</t>
    </r>
    <r>
      <rPr>
        <i/>
        <vertAlign val="subscript"/>
        <sz val="12"/>
        <color theme="1"/>
        <rFont val="Arial Narrow"/>
        <family val="2"/>
        <charset val="238"/>
      </rPr>
      <t>osôb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</si>
  <si>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0,7.n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n(Valášek)    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</si>
  <si>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0,7.n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n(nový)    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</si>
  <si>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V</t>
    </r>
    <r>
      <rPr>
        <b/>
        <i/>
        <vertAlign val="subscript"/>
        <sz val="12"/>
        <color theme="1"/>
        <rFont val="Arial Narrow"/>
        <family val="2"/>
        <charset val="238"/>
      </rPr>
      <t>Z</t>
    </r>
    <r>
      <rPr>
        <b/>
        <i/>
        <sz val="12"/>
        <color theme="1"/>
        <rFont val="Arial Narrow"/>
        <family val="2"/>
        <charset val="238"/>
      </rPr>
      <t>.(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t</t>
    </r>
    <r>
      <rPr>
        <b/>
        <i/>
        <sz val="12"/>
        <color theme="1"/>
        <rFont val="Arial Narrow"/>
        <family val="2"/>
        <charset val="238"/>
      </rPr>
      <t>-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s</t>
    </r>
    <r>
      <rPr>
        <b/>
        <i/>
        <sz val="12"/>
        <color theme="1"/>
        <rFont val="Arial Narrow"/>
        <family val="2"/>
        <charset val="238"/>
      </rPr>
      <t xml:space="preserve">)/(860.z)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</si>
  <si>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b/>
        <i/>
        <sz val="12"/>
        <color theme="1"/>
        <rFont val="Arial Narrow"/>
        <family val="2"/>
        <charset val="238"/>
      </rPr>
      <t>= 1,0*n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*q</t>
    </r>
    <r>
      <rPr>
        <b/>
        <i/>
        <vertAlign val="subscript"/>
        <sz val="12"/>
        <color theme="1"/>
        <rFont val="Arial Narrow"/>
        <family val="2"/>
        <charset val="238"/>
      </rPr>
      <t>n(Valášek)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</si>
  <si>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b/>
        <i/>
        <sz val="12"/>
        <color theme="1"/>
        <rFont val="Arial Narrow"/>
        <family val="2"/>
        <charset val="238"/>
      </rPr>
      <t>= 1,0.n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n(nový)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</si>
  <si>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zásobníkovým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>d</t>
    </r>
    <r>
      <rPr>
        <sz val="12"/>
        <color theme="1"/>
        <rFont val="Symbol"/>
        <family val="1"/>
        <charset val="2"/>
      </rPr>
      <t xml:space="preserve"> </t>
    </r>
    <r>
      <rPr>
        <sz val="12"/>
        <color theme="1"/>
        <rFont val="Arial Narrow"/>
        <family val="2"/>
        <charset val="238"/>
      </rPr>
      <t>= 0,6 až 0,8 (podľa dlźky ohrevu 2 až 4 hodiny), resp. podľa predpokladaného objemu TV a doby ohrevu TV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</si>
  <si>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kombinovaným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>d</t>
    </r>
    <r>
      <rPr>
        <sz val="12"/>
        <color theme="1"/>
        <rFont val="Symbol"/>
        <family val="1"/>
        <charset val="2"/>
      </rPr>
      <t xml:space="preserve"> </t>
    </r>
    <r>
      <rPr>
        <sz val="12"/>
        <color theme="1"/>
        <rFont val="Arial Narrow"/>
        <family val="2"/>
        <charset val="238"/>
      </rPr>
      <t>= 1,0</t>
    </r>
  </si>
  <si>
    <t>(byty)</t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</si>
  <si>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</si>
  <si>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/os.)</t>
    </r>
  </si>
  <si>
    <t>(osoby)</t>
  </si>
  <si>
    <t>(kW/osoba)</t>
  </si>
  <si>
    <t>(kW)</t>
  </si>
  <si>
    <t>(%)</t>
  </si>
  <si>
    <t>(l/osoba)</t>
  </si>
  <si>
    <t>(l/deň)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</si>
</sst>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vertAlign val="superscript"/>
      <sz val="12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Symbol"/>
      <family val="1"/>
      <charset val="2"/>
    </font>
    <font>
      <b/>
      <u/>
      <sz val="12"/>
      <color theme="1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vertAlign val="subscript"/>
      <sz val="14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vertAlign val="subscript"/>
      <sz val="12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i/>
      <vertAlign val="subscript"/>
      <sz val="12"/>
      <color theme="1"/>
      <name val="Arial Narrow"/>
      <family val="2"/>
      <charset val="238"/>
    </font>
    <font>
      <b/>
      <i/>
      <vertAlign val="superscript"/>
      <sz val="12"/>
      <color theme="1"/>
      <name val="Arial Narrow"/>
      <family val="2"/>
      <charset val="238"/>
    </font>
    <font>
      <i/>
      <sz val="12"/>
      <color theme="1"/>
      <name val="Symbol"/>
      <family val="1"/>
      <charset val="2"/>
    </font>
    <font>
      <b/>
      <i/>
      <sz val="12"/>
      <color theme="1"/>
      <name val="Symbol"/>
      <family val="1"/>
      <charset val="2"/>
    </font>
    <font>
      <i/>
      <vertAlign val="superscript"/>
      <sz val="12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  <font>
      <b/>
      <i/>
      <vertAlign val="subscript"/>
      <sz val="16"/>
      <color theme="1"/>
      <name val="Arial Narrow"/>
      <family val="2"/>
      <charset val="238"/>
    </font>
    <font>
      <b/>
      <i/>
      <sz val="16"/>
      <color rgb="FFFF0000"/>
      <name val="Arial Narrow"/>
      <family val="2"/>
      <charset val="238"/>
    </font>
    <font>
      <b/>
      <i/>
      <vertAlign val="subscript"/>
      <sz val="16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3" fontId="4" fillId="3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textRotation="90" wrapText="1"/>
    </xf>
    <xf numFmtId="4" fontId="4" fillId="7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textRotation="90" wrapText="1"/>
    </xf>
    <xf numFmtId="4" fontId="2" fillId="8" borderId="2" xfId="0" applyNumberFormat="1" applyFont="1" applyFill="1" applyBorder="1" applyAlignment="1">
      <alignment horizontal="center" vertical="center" wrapText="1"/>
    </xf>
    <xf numFmtId="4" fontId="4" fillId="9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/>
    </xf>
    <xf numFmtId="2" fontId="10" fillId="5" borderId="5" xfId="0" applyNumberFormat="1" applyFont="1" applyFill="1" applyBorder="1" applyAlignment="1">
      <alignment horizontal="center"/>
    </xf>
    <xf numFmtId="4" fontId="10" fillId="5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textRotation="90" wrapText="1"/>
    </xf>
    <xf numFmtId="4" fontId="14" fillId="2" borderId="2" xfId="0" applyNumberFormat="1" applyFont="1" applyFill="1" applyBorder="1" applyAlignment="1">
      <alignment horizontal="center" vertical="center" textRotation="90" wrapText="1"/>
    </xf>
    <xf numFmtId="4" fontId="14" fillId="2" borderId="5" xfId="0" applyNumberFormat="1" applyFont="1" applyFill="1" applyBorder="1" applyAlignment="1">
      <alignment horizontal="center" vertical="center" textRotation="90" wrapText="1"/>
    </xf>
    <xf numFmtId="4" fontId="14" fillId="7" borderId="2" xfId="0" applyNumberFormat="1" applyFont="1" applyFill="1" applyBorder="1" applyAlignment="1">
      <alignment horizontal="center" vertical="center" textRotation="90" wrapText="1"/>
    </xf>
    <xf numFmtId="4" fontId="14" fillId="8" borderId="2" xfId="0" applyNumberFormat="1" applyFont="1" applyFill="1" applyBorder="1" applyAlignment="1">
      <alignment horizontal="center" vertical="center" textRotation="90" wrapText="1"/>
    </xf>
    <xf numFmtId="4" fontId="12" fillId="2" borderId="2" xfId="0" applyNumberFormat="1" applyFont="1" applyFill="1" applyBorder="1" applyAlignment="1">
      <alignment horizontal="center" vertical="center" textRotation="90" wrapText="1"/>
    </xf>
    <xf numFmtId="4" fontId="14" fillId="9" borderId="2" xfId="0" applyNumberFormat="1" applyFont="1" applyFill="1" applyBorder="1" applyAlignment="1">
      <alignment horizontal="center" vertical="center" textRotation="90" wrapText="1"/>
    </xf>
    <xf numFmtId="4" fontId="22" fillId="5" borderId="2" xfId="0" applyNumberFormat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center" vertical="center" textRotation="90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b="1">
                <a:latin typeface="Arial Narrow" panose="020B0606020202030204" pitchFamily="34" charset="0"/>
              </a:rPr>
              <a:t>Závislosť tepelného príkonu prietokového ohrevu TV od počtu bytov </a:t>
            </a:r>
            <a:r>
              <a:rPr lang="sk-SK" sz="1400" b="1" i="0" u="none" strike="noStrike" baseline="0">
                <a:effectLst/>
              </a:rPr>
              <a:t>– </a:t>
            </a:r>
            <a:r>
              <a:rPr lang="sk-SK" b="1">
                <a:latin typeface="Arial Narrow" panose="020B0606020202030204" pitchFamily="34" charset="0"/>
              </a:rPr>
              <a:t>rôzne metódy výpočtu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PO - Valášek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bytov'!$H$5:$H$24</c:f>
              <c:numCache>
                <c:formatCode>#,##0.00</c:formatCode>
                <c:ptCount val="20"/>
                <c:pt idx="0">
                  <c:v>59.955368720447694</c:v>
                </c:pt>
                <c:pt idx="1">
                  <c:v>82.13387462948748</c:v>
                </c:pt>
                <c:pt idx="2">
                  <c:v>100.35171885367862</c:v>
                </c:pt>
                <c:pt idx="3">
                  <c:v>116.67188460389137</c:v>
                </c:pt>
                <c:pt idx="4">
                  <c:v>131.83964272526197</c:v>
                </c:pt>
                <c:pt idx="5">
                  <c:v>146.21977355004228</c:v>
                </c:pt>
                <c:pt idx="6">
                  <c:v>160.021364630276</c:v>
                </c:pt>
                <c:pt idx="7">
                  <c:v>173.3767374408954</c:v>
                </c:pt>
                <c:pt idx="8">
                  <c:v>186.37556563329986</c:v>
                </c:pt>
                <c:pt idx="9">
                  <c:v>199.08175870211093</c:v>
                </c:pt>
                <c:pt idx="10">
                  <c:v>211.54265976995487</c:v>
                </c:pt>
                <c:pt idx="11">
                  <c:v>223.7944317528806</c:v>
                </c:pt>
                <c:pt idx="12">
                  <c:v>235.86539478519711</c:v>
                </c:pt>
                <c:pt idx="13">
                  <c:v>247.77819040129512</c:v>
                </c:pt>
                <c:pt idx="14">
                  <c:v>259.55123846494473</c:v>
                </c:pt>
                <c:pt idx="15">
                  <c:v>271.19974925897498</c:v>
                </c:pt>
                <c:pt idx="16">
                  <c:v>282.7364455976583</c:v>
                </c:pt>
                <c:pt idx="17">
                  <c:v>294.17209004693905</c:v>
                </c:pt>
                <c:pt idx="18">
                  <c:v>305.51587765161355</c:v>
                </c:pt>
                <c:pt idx="19">
                  <c:v>316.77573368274926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20-4F83-8A15-E10DB6B2ADE0}"/>
            </c:ext>
          </c:extLst>
        </c:ser>
        <c:ser>
          <c:idx val="1"/>
          <c:order val="1"/>
          <c:tx>
            <c:v>PO - nový</c:v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bytov'!$I$5:$I$24</c:f>
              <c:numCache>
                <c:formatCode>#,##0.00</c:formatCode>
                <c:ptCount val="20"/>
                <c:pt idx="0">
                  <c:v>53.717668720447698</c:v>
                </c:pt>
                <c:pt idx="1">
                  <c:v>69.658474629487472</c:v>
                </c:pt>
                <c:pt idx="2">
                  <c:v>81.638618853678622</c:v>
                </c:pt>
                <c:pt idx="3">
                  <c:v>91.721084603891342</c:v>
                </c:pt>
                <c:pt idx="4">
                  <c:v>100.65114272526196</c:v>
                </c:pt>
                <c:pt idx="5">
                  <c:v>108.79357355004225</c:v>
                </c:pt>
                <c:pt idx="6">
                  <c:v>116.35746463027597</c:v>
                </c:pt>
                <c:pt idx="7">
                  <c:v>123.47513744089538</c:v>
                </c:pt>
                <c:pt idx="8">
                  <c:v>130.23626563329984</c:v>
                </c:pt>
                <c:pt idx="9">
                  <c:v>136.70475870211092</c:v>
                </c:pt>
                <c:pt idx="10">
                  <c:v>142.92795976995484</c:v>
                </c:pt>
                <c:pt idx="11">
                  <c:v>148.94203175288058</c:v>
                </c:pt>
                <c:pt idx="12">
                  <c:v>154.77529478519708</c:v>
                </c:pt>
                <c:pt idx="13">
                  <c:v>160.45039040129512</c:v>
                </c:pt>
                <c:pt idx="14">
                  <c:v>165.98573846494472</c:v>
                </c:pt>
                <c:pt idx="15">
                  <c:v>171.39654925897497</c:v>
                </c:pt>
                <c:pt idx="16">
                  <c:v>176.69554559765828</c:v>
                </c:pt>
                <c:pt idx="17">
                  <c:v>181.89349004693906</c:v>
                </c:pt>
                <c:pt idx="18">
                  <c:v>186.99957765161349</c:v>
                </c:pt>
                <c:pt idx="19">
                  <c:v>192.02173368274924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20-4F83-8A15-E10DB6B2ADE0}"/>
            </c:ext>
          </c:extLst>
        </c:ser>
        <c:ser>
          <c:idx val="2"/>
          <c:order val="2"/>
          <c:tx>
            <c:v>PO - Valášek/nový = priemer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bytov'!$J$5:$J$24</c:f>
              <c:numCache>
                <c:formatCode>#,##0.00</c:formatCode>
                <c:ptCount val="20"/>
                <c:pt idx="0">
                  <c:v>56.8365187204477</c:v>
                </c:pt>
                <c:pt idx="1">
                  <c:v>75.896174629487476</c:v>
                </c:pt>
                <c:pt idx="2">
                  <c:v>90.995168853678621</c:v>
                </c:pt>
                <c:pt idx="3">
                  <c:v>104.19648460389135</c:v>
                </c:pt>
                <c:pt idx="4">
                  <c:v>116.24539272526196</c:v>
                </c:pt>
                <c:pt idx="5">
                  <c:v>127.50667355004227</c:v>
                </c:pt>
                <c:pt idx="6">
                  <c:v>138.18941463027599</c:v>
                </c:pt>
                <c:pt idx="7">
                  <c:v>148.42593744089538</c:v>
                </c:pt>
                <c:pt idx="8">
                  <c:v>158.30591563329983</c:v>
                </c:pt>
                <c:pt idx="9">
                  <c:v>167.89325870211093</c:v>
                </c:pt>
                <c:pt idx="10">
                  <c:v>177.23530976995485</c:v>
                </c:pt>
                <c:pt idx="11">
                  <c:v>186.3682317528806</c:v>
                </c:pt>
                <c:pt idx="12">
                  <c:v>195.32034478519711</c:v>
                </c:pt>
                <c:pt idx="13">
                  <c:v>204.11429040129514</c:v>
                </c:pt>
                <c:pt idx="14">
                  <c:v>212.76848846494471</c:v>
                </c:pt>
                <c:pt idx="15">
                  <c:v>221.29814925897497</c:v>
                </c:pt>
                <c:pt idx="16">
                  <c:v>229.71599559765829</c:v>
                </c:pt>
                <c:pt idx="17">
                  <c:v>238.03279004693906</c:v>
                </c:pt>
                <c:pt idx="18">
                  <c:v>246.25772765161352</c:v>
                </c:pt>
                <c:pt idx="19">
                  <c:v>254.39873368274925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20-4F83-8A15-E10DB6B2ADE0}"/>
            </c:ext>
          </c:extLst>
        </c:ser>
        <c:ser>
          <c:idx val="3"/>
          <c:order val="3"/>
          <c:tx>
            <c:v>PO - HERZ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bytov'!$N$5:$N$24</c:f>
              <c:numCache>
                <c:formatCode>#,##0.00</c:formatCode>
                <c:ptCount val="20"/>
                <c:pt idx="0">
                  <c:v>79.5</c:v>
                </c:pt>
                <c:pt idx="1">
                  <c:v>93</c:v>
                </c:pt>
                <c:pt idx="2">
                  <c:v>108</c:v>
                </c:pt>
                <c:pt idx="3">
                  <c:v>103.2</c:v>
                </c:pt>
                <c:pt idx="4">
                  <c:v>126</c:v>
                </c:pt>
                <c:pt idx="5">
                  <c:v>144</c:v>
                </c:pt>
                <c:pt idx="6">
                  <c:v>163.80000000000001</c:v>
                </c:pt>
                <c:pt idx="7">
                  <c:v>180</c:v>
                </c:pt>
                <c:pt idx="8">
                  <c:v>182.25</c:v>
                </c:pt>
                <c:pt idx="9">
                  <c:v>195</c:v>
                </c:pt>
                <c:pt idx="10">
                  <c:v>212.85</c:v>
                </c:pt>
                <c:pt idx="11">
                  <c:v>230.4</c:v>
                </c:pt>
                <c:pt idx="12">
                  <c:v>247.65</c:v>
                </c:pt>
                <c:pt idx="13">
                  <c:v>264.60000000000002</c:v>
                </c:pt>
                <c:pt idx="14">
                  <c:v>281.25</c:v>
                </c:pt>
                <c:pt idx="15">
                  <c:v>297.60000000000002</c:v>
                </c:pt>
                <c:pt idx="16">
                  <c:v>313.64999999999998</c:v>
                </c:pt>
                <c:pt idx="17">
                  <c:v>329.4</c:v>
                </c:pt>
                <c:pt idx="18">
                  <c:v>344.85</c:v>
                </c:pt>
                <c:pt idx="19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20-4F83-8A15-E10DB6B2ADE0}"/>
            </c:ext>
          </c:extLst>
        </c:ser>
        <c:ser>
          <c:idx val="4"/>
          <c:order val="4"/>
          <c:tx>
            <c:v>PO - Danko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bytov'!$R$5:$R$24</c:f>
              <c:numCache>
                <c:formatCode>#,##0.00</c:formatCode>
                <c:ptCount val="20"/>
                <c:pt idx="0">
                  <c:v>7.5823027182754537</c:v>
                </c:pt>
                <c:pt idx="1">
                  <c:v>20.050271031900795</c:v>
                </c:pt>
                <c:pt idx="2">
                  <c:v>35.414098818015638</c:v>
                </c:pt>
                <c:pt idx="3">
                  <c:v>53.023932349289773</c:v>
                </c:pt>
                <c:pt idx="4">
                  <c:v>72.517985260267054</c:v>
                </c:pt>
                <c:pt idx="5">
                  <c:v>93.658438684988894</c:v>
                </c:pt>
                <c:pt idx="6">
                  <c:v>116.27420572197285</c:v>
                </c:pt>
                <c:pt idx="7">
                  <c:v>140.23491347122788</c:v>
                </c:pt>
                <c:pt idx="8">
                  <c:v>165.4371430395525</c:v>
                </c:pt>
                <c:pt idx="9">
                  <c:v>191.79638421995094</c:v>
                </c:pt>
                <c:pt idx="10">
                  <c:v>219.24197980982095</c:v>
                </c:pt>
                <c:pt idx="11">
                  <c:v>247.71377044533929</c:v>
                </c:pt>
                <c:pt idx="12">
                  <c:v>277.15977048043754</c:v>
                </c:pt>
                <c:pt idx="13">
                  <c:v>307.53450138839941</c:v>
                </c:pt>
                <c:pt idx="14">
                  <c:v>338.79776204610198</c:v>
                </c:pt>
                <c:pt idx="15">
                  <c:v>370.91369935098481</c:v>
                </c:pt>
                <c:pt idx="16">
                  <c:v>403.85009131608143</c:v>
                </c:pt>
                <c:pt idx="17">
                  <c:v>437.57778422795974</c:v>
                </c:pt>
                <c:pt idx="18">
                  <c:v>472.07024391417798</c:v>
                </c:pt>
                <c:pt idx="19">
                  <c:v>507.30319311524232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20-4F83-8A15-E10DB6B2ADE0}"/>
            </c:ext>
          </c:extLst>
        </c:ser>
        <c:ser>
          <c:idx val="5"/>
          <c:order val="5"/>
          <c:tx>
            <c:v>PO - PRIEMER</c:v>
          </c:tx>
          <c:spPr>
            <a:ln w="3810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bytov'!$S$5:$S$24</c:f>
              <c:numCache>
                <c:formatCode>0.00</c:formatCode>
                <c:ptCount val="20"/>
                <c:pt idx="0">
                  <c:v>51.518371775923711</c:v>
                </c:pt>
                <c:pt idx="1">
                  <c:v>68.147758984072652</c:v>
                </c:pt>
                <c:pt idx="2">
                  <c:v>83.279921075810307</c:v>
                </c:pt>
                <c:pt idx="3">
                  <c:v>93.762677232192772</c:v>
                </c:pt>
                <c:pt idx="4">
                  <c:v>109.45083268721059</c:v>
                </c:pt>
                <c:pt idx="5">
                  <c:v>124.03569186702313</c:v>
                </c:pt>
                <c:pt idx="6">
                  <c:v>138.92848992256015</c:v>
                </c:pt>
                <c:pt idx="7">
                  <c:v>153.10254515878279</c:v>
                </c:pt>
                <c:pt idx="8">
                  <c:v>164.5209779878904</c:v>
                </c:pt>
                <c:pt idx="9">
                  <c:v>178.09523206525677</c:v>
                </c:pt>
                <c:pt idx="10">
                  <c:v>192.75958182393711</c:v>
                </c:pt>
                <c:pt idx="11">
                  <c:v>207.44369314079623</c:v>
                </c:pt>
                <c:pt idx="12">
                  <c:v>222.15416096720577</c:v>
                </c:pt>
                <c:pt idx="13">
                  <c:v>236.89547451845698</c:v>
                </c:pt>
                <c:pt idx="14">
                  <c:v>251.6706454881872</c:v>
                </c:pt>
                <c:pt idx="15">
                  <c:v>266.48162942558196</c:v>
                </c:pt>
                <c:pt idx="16">
                  <c:v>281.32961562181129</c:v>
                </c:pt>
                <c:pt idx="17">
                  <c:v>296.21523087375539</c:v>
                </c:pt>
                <c:pt idx="18">
                  <c:v>311.1386853738037</c:v>
                </c:pt>
                <c:pt idx="19">
                  <c:v>326.09987883269798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20-4F83-8A15-E10DB6B2A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055504"/>
        <c:axId val="1961055920"/>
      </c:lineChart>
      <c:catAx>
        <c:axId val="1961055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200" b="1">
                    <a:latin typeface="Arial Narrow" panose="020B0606020202030204" pitchFamily="34" charset="0"/>
                  </a:rPr>
                  <a:t>P</a:t>
                </a:r>
                <a:r>
                  <a:rPr lang="sk-SK" sz="1200" b="1">
                    <a:latin typeface="Arial Narrow" panose="020B0606020202030204" pitchFamily="34" charset="0"/>
                  </a:rPr>
                  <a:t>očet bytov</a:t>
                </a:r>
                <a:endParaRPr lang="en-US" sz="1200" b="1">
                  <a:latin typeface="Arial Narrow" panose="020B0606020202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1055920"/>
        <c:crosses val="autoZero"/>
        <c:auto val="1"/>
        <c:lblAlgn val="ctr"/>
        <c:lblOffset val="100"/>
        <c:noMultiLvlLbl val="0"/>
      </c:catAx>
      <c:valAx>
        <c:axId val="196105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200" b="1">
                    <a:latin typeface="Arial Narrow" panose="020B0606020202030204" pitchFamily="34" charset="0"/>
                  </a:rPr>
                  <a:t>Tepelný príkon na prípravu TV</a:t>
                </a:r>
                <a:r>
                  <a:rPr lang="sk-SK" sz="1200" b="1">
                    <a:latin typeface="Arial Narrow" panose="020B0606020202030204" pitchFamily="34" charset="0"/>
                  </a:rPr>
                  <a:t> prietokovýcm ohrevom</a:t>
                </a:r>
                <a:endParaRPr lang="en-US" sz="1200" b="1">
                  <a:latin typeface="Arial Narrow" panose="020B0606020202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10555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b="1">
                <a:latin typeface="Arial Narrow" panose="020B0606020202030204" pitchFamily="34" charset="0"/>
              </a:rPr>
              <a:t>Tepelný príkon na prípravu TV zásobníkovým, kombinovaným a prietokovým ohrevom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Prietokový ohrev TV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bytov'!$S$5:$S$24</c:f>
              <c:numCache>
                <c:formatCode>0.00</c:formatCode>
                <c:ptCount val="20"/>
                <c:pt idx="0">
                  <c:v>51.518371775923711</c:v>
                </c:pt>
                <c:pt idx="1">
                  <c:v>68.147758984072652</c:v>
                </c:pt>
                <c:pt idx="2">
                  <c:v>83.279921075810307</c:v>
                </c:pt>
                <c:pt idx="3">
                  <c:v>93.762677232192772</c:v>
                </c:pt>
                <c:pt idx="4">
                  <c:v>109.45083268721059</c:v>
                </c:pt>
                <c:pt idx="5">
                  <c:v>124.03569186702313</c:v>
                </c:pt>
                <c:pt idx="6">
                  <c:v>138.92848992256015</c:v>
                </c:pt>
                <c:pt idx="7">
                  <c:v>153.10254515878279</c:v>
                </c:pt>
                <c:pt idx="8">
                  <c:v>164.5209779878904</c:v>
                </c:pt>
                <c:pt idx="9">
                  <c:v>178.09523206525677</c:v>
                </c:pt>
                <c:pt idx="10">
                  <c:v>192.75958182393711</c:v>
                </c:pt>
                <c:pt idx="11">
                  <c:v>207.44369314079623</c:v>
                </c:pt>
                <c:pt idx="12">
                  <c:v>222.15416096720577</c:v>
                </c:pt>
                <c:pt idx="13">
                  <c:v>236.89547451845698</c:v>
                </c:pt>
                <c:pt idx="14">
                  <c:v>251.6706454881872</c:v>
                </c:pt>
                <c:pt idx="15">
                  <c:v>266.48162942558196</c:v>
                </c:pt>
                <c:pt idx="16">
                  <c:v>281.32961562181129</c:v>
                </c:pt>
                <c:pt idx="17">
                  <c:v>296.21523087375539</c:v>
                </c:pt>
                <c:pt idx="18">
                  <c:v>311.1386853738037</c:v>
                </c:pt>
                <c:pt idx="19">
                  <c:v>326.09987883269798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CB-4199-8AF7-396A082FA5BF}"/>
            </c:ext>
          </c:extLst>
        </c:ser>
        <c:ser>
          <c:idx val="1"/>
          <c:order val="1"/>
          <c:tx>
            <c:v>Zásobníkový ohrev TV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bytov'!$AA$5:$AA$24</c:f>
              <c:numCache>
                <c:formatCode>#,##0.00</c:formatCode>
                <c:ptCount val="20"/>
                <c:pt idx="0">
                  <c:v>22.377231170781318</c:v>
                </c:pt>
                <c:pt idx="1">
                  <c:v>31.499422758612496</c:v>
                </c:pt>
                <c:pt idx="2">
                  <c:v>39.231908492110811</c:v>
                </c:pt>
                <c:pt idx="3">
                  <c:v>46.298542129476367</c:v>
                </c:pt>
                <c:pt idx="4">
                  <c:v>52.960822212862212</c:v>
                </c:pt>
                <c:pt idx="5">
                  <c:v>59.346741841304095</c:v>
                </c:pt>
                <c:pt idx="6">
                  <c:v>65.529665068150678</c:v>
                </c:pt>
                <c:pt idx="7">
                  <c:v>71.556020481097519</c:v>
                </c:pt>
                <c:pt idx="8">
                  <c:v>77.457272519232092</c:v>
                </c:pt>
                <c:pt idx="9">
                  <c:v>83.255845566632146</c:v>
                </c:pt>
                <c:pt idx="10">
                  <c:v>88.968351245271791</c:v>
                </c:pt>
                <c:pt idx="11">
                  <c:v>94.607478297624354</c:v>
                </c:pt>
                <c:pt idx="12">
                  <c:v>100.18316361292104</c:v>
                </c:pt>
                <c:pt idx="13">
                  <c:v>105.7033515891937</c:v>
                </c:pt>
                <c:pt idx="14">
                  <c:v>111.17450533653711</c:v>
                </c:pt>
                <c:pt idx="15">
                  <c:v>116.60196179629476</c:v>
                </c:pt>
                <c:pt idx="16">
                  <c:v>121.99018511382542</c:v>
                </c:pt>
                <c:pt idx="17">
                  <c:v>127.34295162805695</c:v>
                </c:pt>
                <c:pt idx="18">
                  <c:v>132.66348767049678</c:v>
                </c:pt>
                <c:pt idx="19">
                  <c:v>137.95457403801075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CB-4199-8AF7-396A082FA5BF}"/>
            </c:ext>
          </c:extLst>
        </c:ser>
        <c:ser>
          <c:idx val="2"/>
          <c:order val="2"/>
          <c:tx>
            <c:v>Kombinovaný ohrev TV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'Príkon na TV od počtu bytov'!$B$5:$B$24</c:f>
              <c:numCache>
                <c:formatCode>#,##0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 formatCode="General">
                  <c:v>110</c:v>
                </c:pt>
                <c:pt idx="11" formatCode="General">
                  <c:v>120</c:v>
                </c:pt>
                <c:pt idx="12" formatCode="General">
                  <c:v>130</c:v>
                </c:pt>
                <c:pt idx="13" formatCode="General">
                  <c:v>140</c:v>
                </c:pt>
                <c:pt idx="14" formatCode="General">
                  <c:v>150</c:v>
                </c:pt>
                <c:pt idx="15" formatCode="General">
                  <c:v>160</c:v>
                </c:pt>
                <c:pt idx="16" formatCode="General">
                  <c:v>170</c:v>
                </c:pt>
                <c:pt idx="17" formatCode="General">
                  <c:v>180</c:v>
                </c:pt>
                <c:pt idx="18" formatCode="General">
                  <c:v>190</c:v>
                </c:pt>
                <c:pt idx="19" formatCode="General">
                  <c:v>200</c:v>
                </c:pt>
              </c:numCache>
            </c:numRef>
          </c:cat>
          <c:val>
            <c:numRef>
              <c:f>'Príkon na TV od počtu bytov'!$AE$5:$AE$24</c:f>
              <c:numCache>
                <c:formatCode>#,##0.00</c:formatCode>
                <c:ptCount val="20"/>
                <c:pt idx="0">
                  <c:v>42.734224601840374</c:v>
                </c:pt>
                <c:pt idx="1">
                  <c:v>57.064792954501861</c:v>
                </c:pt>
                <c:pt idx="2">
                  <c:v>68.417420190735797</c:v>
                </c:pt>
                <c:pt idx="3">
                  <c:v>78.343221506685239</c:v>
                </c:pt>
                <c:pt idx="4">
                  <c:v>87.402550921249599</c:v>
                </c:pt>
                <c:pt idx="5">
                  <c:v>95.869679360934015</c:v>
                </c:pt>
                <c:pt idx="6">
                  <c:v>103.90181551148571</c:v>
                </c:pt>
                <c:pt idx="7">
                  <c:v>111.59844920368074</c:v>
                </c:pt>
                <c:pt idx="8">
                  <c:v>119.02700423556379</c:v>
                </c:pt>
                <c:pt idx="9">
                  <c:v>126.23553285873001</c:v>
                </c:pt>
                <c:pt idx="10">
                  <c:v>133.25963140598108</c:v>
                </c:pt>
                <c:pt idx="11">
                  <c:v>140.1264900397598</c:v>
                </c:pt>
                <c:pt idx="12">
                  <c:v>146.85740209413314</c:v>
                </c:pt>
                <c:pt idx="13">
                  <c:v>153.46939127916926</c:v>
                </c:pt>
                <c:pt idx="14">
                  <c:v>159.97630711649978</c:v>
                </c:pt>
                <c:pt idx="15">
                  <c:v>166.38958590900373</c:v>
                </c:pt>
                <c:pt idx="16">
                  <c:v>172.71879368244981</c:v>
                </c:pt>
                <c:pt idx="17">
                  <c:v>178.9720225916835</c:v>
                </c:pt>
                <c:pt idx="18">
                  <c:v>185.15618620422066</c:v>
                </c:pt>
                <c:pt idx="19">
                  <c:v>191.27724337048815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CB-4199-8AF7-396A082FA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265696"/>
        <c:axId val="1812266944"/>
      </c:lineChart>
      <c:catAx>
        <c:axId val="1812265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200" b="1">
                    <a:latin typeface="Arial Narrow" panose="020B0606020202030204" pitchFamily="34" charset="0"/>
                  </a:rPr>
                  <a:t>Počet bytov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12266944"/>
        <c:crosses val="autoZero"/>
        <c:auto val="1"/>
        <c:lblAlgn val="ctr"/>
        <c:lblOffset val="100"/>
        <c:noMultiLvlLbl val="0"/>
      </c:catAx>
      <c:valAx>
        <c:axId val="181226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1200" b="1">
                    <a:latin typeface="Arial Narrow" panose="020B0606020202030204" pitchFamily="34" charset="0"/>
                  </a:rPr>
                  <a:t>Tepelný príkon na ohrev TV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122656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162981</xdr:rowOff>
    </xdr:from>
    <xdr:to>
      <xdr:col>14</xdr:col>
      <xdr:colOff>137583</xdr:colOff>
      <xdr:row>58</xdr:row>
      <xdr:rowOff>158749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338666</xdr:colOff>
      <xdr:row>24</xdr:row>
      <xdr:rowOff>99483</xdr:rowOff>
    </xdr:from>
    <xdr:to>
      <xdr:col>31</xdr:col>
      <xdr:colOff>275166</xdr:colOff>
      <xdr:row>56</xdr:row>
      <xdr:rowOff>148167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topLeftCell="E1" zoomScale="120" zoomScaleNormal="120" workbookViewId="0">
      <selection activeCell="AF5" sqref="AF5"/>
    </sheetView>
  </sheetViews>
  <sheetFormatPr defaultRowHeight="15.5" x14ac:dyDescent="0.35"/>
  <cols>
    <col min="1" max="1" width="5.7265625" style="6" customWidth="1"/>
    <col min="2" max="3" width="8.453125" style="6" customWidth="1"/>
    <col min="4" max="4" width="7.54296875" style="6" customWidth="1"/>
    <col min="5" max="5" width="8.453125" style="6" customWidth="1"/>
    <col min="6" max="6" width="10.1796875" style="6" customWidth="1"/>
    <col min="7" max="7" width="10.90625" style="6" customWidth="1"/>
    <col min="8" max="8" width="11" style="6" customWidth="1"/>
    <col min="9" max="11" width="9.1796875" style="6" customWidth="1"/>
    <col min="12" max="12" width="7.26953125" style="6" customWidth="1"/>
    <col min="13" max="13" width="7.54296875" style="6" customWidth="1"/>
    <col min="14" max="14" width="11.1796875" style="6" customWidth="1"/>
    <col min="15" max="15" width="7.453125" style="6" customWidth="1"/>
    <col min="16" max="16" width="6.54296875" style="6" customWidth="1"/>
    <col min="17" max="17" width="6.26953125" style="6" customWidth="1"/>
    <col min="18" max="18" width="8.453125" style="6" customWidth="1"/>
    <col min="19" max="19" width="12.81640625" customWidth="1"/>
    <col min="20" max="20" width="8.54296875" style="6" customWidth="1"/>
    <col min="21" max="21" width="18.7265625" style="6" customWidth="1"/>
    <col min="22" max="23" width="14" style="6" customWidth="1"/>
    <col min="24" max="32" width="8.453125" style="6" customWidth="1"/>
  </cols>
  <sheetData>
    <row r="1" spans="1:32" ht="15.75" customHeight="1" x14ac:dyDescent="0.35">
      <c r="A1" s="9">
        <v>1</v>
      </c>
      <c r="B1" s="9">
        <v>2</v>
      </c>
      <c r="C1" s="9">
        <v>3</v>
      </c>
      <c r="D1" s="36">
        <v>4</v>
      </c>
      <c r="E1" s="36"/>
      <c r="F1" s="36">
        <v>5</v>
      </c>
      <c r="G1" s="37"/>
      <c r="H1" s="38">
        <v>6</v>
      </c>
      <c r="I1" s="39"/>
      <c r="J1" s="39"/>
      <c r="K1" s="39"/>
      <c r="L1" s="36">
        <v>7</v>
      </c>
      <c r="M1" s="36"/>
      <c r="N1" s="36"/>
      <c r="O1" s="36">
        <v>8</v>
      </c>
      <c r="P1" s="36"/>
      <c r="Q1" s="36"/>
      <c r="R1" s="36"/>
      <c r="S1" s="20">
        <v>9</v>
      </c>
      <c r="T1" s="9">
        <v>14</v>
      </c>
      <c r="U1" s="9">
        <v>15</v>
      </c>
      <c r="V1" s="38">
        <v>16</v>
      </c>
      <c r="W1" s="41"/>
      <c r="X1" s="38">
        <v>20</v>
      </c>
      <c r="Y1" s="39"/>
      <c r="Z1" s="39"/>
      <c r="AA1" s="39"/>
      <c r="AB1" s="41"/>
      <c r="AC1" s="38">
        <v>21</v>
      </c>
      <c r="AD1" s="39"/>
      <c r="AE1" s="39"/>
      <c r="AF1" s="41"/>
    </row>
    <row r="2" spans="1:32" ht="102" customHeight="1" x14ac:dyDescent="0.35">
      <c r="A2" s="40" t="s">
        <v>0</v>
      </c>
      <c r="B2" s="40" t="s">
        <v>5</v>
      </c>
      <c r="C2" s="7" t="s">
        <v>6</v>
      </c>
      <c r="D2" s="40" t="s">
        <v>14</v>
      </c>
      <c r="E2" s="40"/>
      <c r="F2" s="34" t="s">
        <v>2</v>
      </c>
      <c r="G2" s="35"/>
      <c r="H2" s="34" t="s">
        <v>15</v>
      </c>
      <c r="I2" s="34"/>
      <c r="J2" s="34"/>
      <c r="K2" s="35"/>
      <c r="L2" s="34" t="s">
        <v>19</v>
      </c>
      <c r="M2" s="34"/>
      <c r="N2" s="34"/>
      <c r="O2" s="34" t="s">
        <v>20</v>
      </c>
      <c r="P2" s="34"/>
      <c r="Q2" s="34"/>
      <c r="R2" s="34"/>
      <c r="S2" s="45" t="s">
        <v>7</v>
      </c>
      <c r="T2" s="42" t="s">
        <v>26</v>
      </c>
      <c r="U2" s="42" t="s">
        <v>27</v>
      </c>
      <c r="V2" s="35" t="s">
        <v>4</v>
      </c>
      <c r="W2" s="44"/>
      <c r="X2" s="34" t="s">
        <v>37</v>
      </c>
      <c r="Y2" s="34"/>
      <c r="Z2" s="34"/>
      <c r="AA2" s="34"/>
      <c r="AB2" s="34"/>
      <c r="AC2" s="34" t="s">
        <v>38</v>
      </c>
      <c r="AD2" s="34"/>
      <c r="AE2" s="34"/>
      <c r="AF2" s="34"/>
    </row>
    <row r="3" spans="1:32" ht="143.25" customHeight="1" x14ac:dyDescent="0.35">
      <c r="A3" s="40"/>
      <c r="B3" s="40"/>
      <c r="C3" s="26" t="s">
        <v>8</v>
      </c>
      <c r="D3" s="7" t="s">
        <v>1</v>
      </c>
      <c r="E3" s="26" t="s">
        <v>10</v>
      </c>
      <c r="F3" s="27" t="s">
        <v>11</v>
      </c>
      <c r="G3" s="28" t="s">
        <v>12</v>
      </c>
      <c r="H3" s="27" t="s">
        <v>13</v>
      </c>
      <c r="I3" s="29" t="s">
        <v>16</v>
      </c>
      <c r="J3" s="30" t="s">
        <v>9</v>
      </c>
      <c r="K3" s="19" t="s">
        <v>3</v>
      </c>
      <c r="L3" s="12" t="s">
        <v>17</v>
      </c>
      <c r="M3" s="12" t="s">
        <v>18</v>
      </c>
      <c r="N3" s="30" t="s">
        <v>24</v>
      </c>
      <c r="O3" s="31" t="s">
        <v>21</v>
      </c>
      <c r="P3" s="31" t="s">
        <v>22</v>
      </c>
      <c r="Q3" s="31" t="s">
        <v>23</v>
      </c>
      <c r="R3" s="30" t="s">
        <v>25</v>
      </c>
      <c r="S3" s="45"/>
      <c r="T3" s="43"/>
      <c r="U3" s="43"/>
      <c r="V3" s="26" t="s">
        <v>28</v>
      </c>
      <c r="W3" s="26" t="s">
        <v>31</v>
      </c>
      <c r="X3" s="27" t="s">
        <v>32</v>
      </c>
      <c r="Y3" s="29" t="s">
        <v>33</v>
      </c>
      <c r="Z3" s="32" t="s">
        <v>34</v>
      </c>
      <c r="AA3" s="33" t="s">
        <v>29</v>
      </c>
      <c r="AB3" s="14" t="s">
        <v>3</v>
      </c>
      <c r="AC3" s="27" t="s">
        <v>35</v>
      </c>
      <c r="AD3" s="29" t="s">
        <v>36</v>
      </c>
      <c r="AE3" s="33" t="s">
        <v>30</v>
      </c>
      <c r="AF3" s="14" t="s">
        <v>3</v>
      </c>
    </row>
    <row r="4" spans="1:32" ht="18" x14ac:dyDescent="0.35">
      <c r="A4" s="40"/>
      <c r="B4" s="8" t="s">
        <v>39</v>
      </c>
      <c r="C4" s="8" t="s">
        <v>40</v>
      </c>
      <c r="D4" s="8" t="s">
        <v>41</v>
      </c>
      <c r="E4" s="8" t="s">
        <v>42</v>
      </c>
      <c r="F4" s="10" t="s">
        <v>43</v>
      </c>
      <c r="G4" s="10" t="s">
        <v>43</v>
      </c>
      <c r="H4" s="10" t="s">
        <v>44</v>
      </c>
      <c r="I4" s="10" t="s">
        <v>44</v>
      </c>
      <c r="J4" s="10" t="s">
        <v>44</v>
      </c>
      <c r="K4" s="17" t="s">
        <v>45</v>
      </c>
      <c r="L4" s="10" t="s">
        <v>39</v>
      </c>
      <c r="M4" s="10" t="s">
        <v>45</v>
      </c>
      <c r="N4" s="10" t="s">
        <v>44</v>
      </c>
      <c r="O4" s="10" t="s">
        <v>45</v>
      </c>
      <c r="P4" s="10" t="s">
        <v>45</v>
      </c>
      <c r="Q4" s="10" t="s">
        <v>45</v>
      </c>
      <c r="R4" s="10" t="s">
        <v>44</v>
      </c>
      <c r="S4" s="10" t="s">
        <v>44</v>
      </c>
      <c r="T4" s="8" t="s">
        <v>46</v>
      </c>
      <c r="U4" s="25" t="s">
        <v>46</v>
      </c>
      <c r="V4" s="8" t="s">
        <v>47</v>
      </c>
      <c r="W4" s="25" t="s">
        <v>47</v>
      </c>
      <c r="X4" s="10" t="s">
        <v>44</v>
      </c>
      <c r="Y4" s="10" t="s">
        <v>44</v>
      </c>
      <c r="Z4" s="10" t="s">
        <v>44</v>
      </c>
      <c r="AA4" s="10" t="s">
        <v>44</v>
      </c>
      <c r="AB4" s="10" t="s">
        <v>45</v>
      </c>
      <c r="AC4" s="10" t="s">
        <v>44</v>
      </c>
      <c r="AD4" s="10" t="s">
        <v>44</v>
      </c>
      <c r="AE4" s="10" t="s">
        <v>44</v>
      </c>
      <c r="AF4" s="10" t="s">
        <v>45</v>
      </c>
    </row>
    <row r="5" spans="1:32" ht="18" x14ac:dyDescent="0.4">
      <c r="A5" s="2">
        <v>1</v>
      </c>
      <c r="B5" s="5">
        <v>10</v>
      </c>
      <c r="C5" s="1">
        <f>67*B5</f>
        <v>670</v>
      </c>
      <c r="D5" s="1">
        <v>40</v>
      </c>
      <c r="E5" s="1">
        <f>C5/D5</f>
        <v>16.75</v>
      </c>
      <c r="F5" s="4">
        <f>0.4+15 *E5^(-(2/3))</f>
        <v>2.6912969911546489</v>
      </c>
      <c r="G5" s="18">
        <f>0.12+15 *E5^(-(2/3))</f>
        <v>2.4112969911546491</v>
      </c>
      <c r="H5" s="4">
        <f>1.33*E5*F5</f>
        <v>59.955368720447694</v>
      </c>
      <c r="I5" s="13">
        <f>1.33*E5*G5</f>
        <v>53.717668720447698</v>
      </c>
      <c r="J5" s="15">
        <f>(H5+I5)/2</f>
        <v>56.8365187204477</v>
      </c>
      <c r="K5" s="18">
        <f>100*(1-I5/H5)</f>
        <v>10.403905660366053</v>
      </c>
      <c r="L5" s="1">
        <f>B5</f>
        <v>10</v>
      </c>
      <c r="M5" s="3">
        <v>26.5</v>
      </c>
      <c r="N5" s="15">
        <f>L5*30*M5/100</f>
        <v>79.5</v>
      </c>
      <c r="O5" s="4">
        <f>L5^0.39</f>
        <v>2.4547089156850306</v>
      </c>
      <c r="P5" s="4">
        <f>L5^0.415</f>
        <v>2.6001595631652719</v>
      </c>
      <c r="Q5" s="4">
        <f>(O5+P5)/2</f>
        <v>2.5274342394251512</v>
      </c>
      <c r="R5" s="15">
        <f>L5*30*(Q5/100)</f>
        <v>7.5823027182754537</v>
      </c>
      <c r="S5" s="23">
        <f>(H5+I5+J5+N5+R5)/5</f>
        <v>51.518371775923711</v>
      </c>
      <c r="T5" s="5">
        <v>25</v>
      </c>
      <c r="U5" s="4">
        <f>0.25*T5</f>
        <v>6.25</v>
      </c>
      <c r="V5" s="1">
        <f>T5*E5</f>
        <v>418.75</v>
      </c>
      <c r="W5" s="1">
        <f>U5*E5</f>
        <v>104.6875</v>
      </c>
      <c r="X5" s="4">
        <f>0.7*E5*F5</f>
        <v>31.555457221288258</v>
      </c>
      <c r="Y5" s="13">
        <f>0.7*E5*G5</f>
        <v>28.27245722128826</v>
      </c>
      <c r="Z5" s="16">
        <f>V5*45/(860*3)</f>
        <v>7.3037790697674421</v>
      </c>
      <c r="AA5" s="24">
        <f>(X5+Y5+Z5)/3</f>
        <v>22.377231170781318</v>
      </c>
      <c r="AB5" s="4">
        <f>100*(1-Y5/X5)</f>
        <v>10.403905660366053</v>
      </c>
      <c r="AC5" s="4">
        <f>1*E5*F5</f>
        <v>45.079224601840373</v>
      </c>
      <c r="AD5" s="13">
        <f>1*E5*G5</f>
        <v>40.389224601840375</v>
      </c>
      <c r="AE5" s="24">
        <f>(AC5+AD5)/2</f>
        <v>42.734224601840374</v>
      </c>
      <c r="AF5" s="4">
        <f>100*(1-AD5/AC5)</f>
        <v>10.403905660366053</v>
      </c>
    </row>
    <row r="6" spans="1:32" ht="18" x14ac:dyDescent="0.4">
      <c r="A6" s="2">
        <v>2</v>
      </c>
      <c r="B6" s="5">
        <v>20</v>
      </c>
      <c r="C6" s="1">
        <f t="shared" ref="C6:C24" si="0">67*B6</f>
        <v>1340</v>
      </c>
      <c r="D6" s="1">
        <v>40</v>
      </c>
      <c r="E6" s="1">
        <f t="shared" ref="E6:E24" si="1">C6/D6</f>
        <v>33.5</v>
      </c>
      <c r="F6" s="4">
        <f t="shared" ref="F6:F24" si="2">0.4+15 *E6^(-(2/3))</f>
        <v>1.8434266553582646</v>
      </c>
      <c r="G6" s="18">
        <f t="shared" ref="G6:G24" si="3">0.12+15 *E6^(-(2/3))</f>
        <v>1.5634266553582643</v>
      </c>
      <c r="H6" s="4">
        <f t="shared" ref="H6:H23" si="4">1.33*E6*F6</f>
        <v>82.13387462948748</v>
      </c>
      <c r="I6" s="13">
        <f t="shared" ref="I6:I23" si="5">1.33*E6*G6</f>
        <v>69.658474629487472</v>
      </c>
      <c r="J6" s="15">
        <f t="shared" ref="J6:J23" si="6">(H6+I6)/2</f>
        <v>75.896174629487476</v>
      </c>
      <c r="K6" s="18">
        <f t="shared" ref="K6:K23" si="7">100*(1-I6/H6)</f>
        <v>15.189104442323631</v>
      </c>
      <c r="L6" s="1">
        <f t="shared" ref="L6:L24" si="8">B6</f>
        <v>20</v>
      </c>
      <c r="M6" s="3">
        <v>15.5</v>
      </c>
      <c r="N6" s="15">
        <f>L6*30*M6/100</f>
        <v>93</v>
      </c>
      <c r="O6" s="4">
        <f>L6^0.39</f>
        <v>3.2166343715059793</v>
      </c>
      <c r="P6" s="4">
        <f>L6^0.415</f>
        <v>3.4667893057942853</v>
      </c>
      <c r="Q6" s="4">
        <f t="shared" ref="Q6:Q8" si="9">(O6+P6)/2</f>
        <v>3.3417118386501325</v>
      </c>
      <c r="R6" s="15">
        <f>L6*30*(Q6/100)</f>
        <v>20.050271031900795</v>
      </c>
      <c r="S6" s="23">
        <f t="shared" ref="S6:S24" si="10">(H6+I6+J6+N6+R6)/5</f>
        <v>68.147758984072652</v>
      </c>
      <c r="T6" s="5">
        <v>25</v>
      </c>
      <c r="U6" s="4">
        <f t="shared" ref="U6:U24" si="11">0.25*T6</f>
        <v>6.25</v>
      </c>
      <c r="V6" s="1">
        <f t="shared" ref="V6:V24" si="12">T6*E6</f>
        <v>837.5</v>
      </c>
      <c r="W6" s="1">
        <f t="shared" ref="W6:W24" si="13">U6*E6</f>
        <v>209.375</v>
      </c>
      <c r="X6" s="4">
        <f t="shared" ref="X6:X24" si="14">0.7*E6*F6</f>
        <v>43.228355068151302</v>
      </c>
      <c r="Y6" s="13">
        <f t="shared" ref="Y6:Y24" si="15">0.7*E6*G6</f>
        <v>36.6623550681513</v>
      </c>
      <c r="Z6" s="16">
        <f t="shared" ref="Z6:Z24" si="16">V6*45/(860*3)</f>
        <v>14.607558139534884</v>
      </c>
      <c r="AA6" s="24">
        <f t="shared" ref="AA6:AA24" si="17">(X6+Y6+Z6)/3</f>
        <v>31.499422758612496</v>
      </c>
      <c r="AB6" s="4">
        <f t="shared" ref="AB6:AB24" si="18">100*(1-Y6/X6)</f>
        <v>15.189104442323631</v>
      </c>
      <c r="AC6" s="4">
        <f t="shared" ref="AC6:AC24" si="19">1*E6*F6</f>
        <v>61.754792954501866</v>
      </c>
      <c r="AD6" s="13">
        <f t="shared" ref="AD6:AD24" si="20">1*E6*G6</f>
        <v>52.374792954501856</v>
      </c>
      <c r="AE6" s="24">
        <f t="shared" ref="AE6:AE24" si="21">(AC6+AD6)/2</f>
        <v>57.064792954501861</v>
      </c>
      <c r="AF6" s="4">
        <f t="shared" ref="AF6:AF24" si="22">100*(1-AD6/AC6)</f>
        <v>15.189104442323643</v>
      </c>
    </row>
    <row r="7" spans="1:32" ht="18" x14ac:dyDescent="0.4">
      <c r="A7" s="2">
        <v>3</v>
      </c>
      <c r="B7" s="5">
        <v>30</v>
      </c>
      <c r="C7" s="1">
        <f t="shared" si="0"/>
        <v>2010</v>
      </c>
      <c r="D7" s="1">
        <v>40</v>
      </c>
      <c r="E7" s="1">
        <f t="shared" si="1"/>
        <v>50.25</v>
      </c>
      <c r="F7" s="4">
        <f t="shared" si="2"/>
        <v>1.50154070031315</v>
      </c>
      <c r="G7" s="18">
        <f t="shared" si="3"/>
        <v>1.2215407003131502</v>
      </c>
      <c r="H7" s="4">
        <f t="shared" si="4"/>
        <v>100.35171885367862</v>
      </c>
      <c r="I7" s="13">
        <f t="shared" si="5"/>
        <v>81.638618853678622</v>
      </c>
      <c r="J7" s="15">
        <f t="shared" si="6"/>
        <v>90.995168853678621</v>
      </c>
      <c r="K7" s="18">
        <f t="shared" si="7"/>
        <v>18.647513180402321</v>
      </c>
      <c r="L7" s="1">
        <f t="shared" si="8"/>
        <v>30</v>
      </c>
      <c r="M7" s="3">
        <v>12</v>
      </c>
      <c r="N7" s="15">
        <f>L7*30*M7/100</f>
        <v>108</v>
      </c>
      <c r="O7" s="4">
        <f>L7^0.39</f>
        <v>3.7677084514812256</v>
      </c>
      <c r="P7" s="4">
        <f>L7^0.415</f>
        <v>4.1020912858555842</v>
      </c>
      <c r="Q7" s="4">
        <f t="shared" si="9"/>
        <v>3.9348998686684049</v>
      </c>
      <c r="R7" s="15">
        <f>L7*30*(Q7/100)</f>
        <v>35.414098818015638</v>
      </c>
      <c r="S7" s="23">
        <f t="shared" si="10"/>
        <v>83.279921075810307</v>
      </c>
      <c r="T7" s="5">
        <v>25</v>
      </c>
      <c r="U7" s="4">
        <f t="shared" si="11"/>
        <v>6.25</v>
      </c>
      <c r="V7" s="1">
        <f t="shared" si="12"/>
        <v>1256.25</v>
      </c>
      <c r="W7" s="1">
        <f t="shared" si="13"/>
        <v>314.0625</v>
      </c>
      <c r="X7" s="4">
        <f t="shared" si="14"/>
        <v>52.81669413351505</v>
      </c>
      <c r="Y7" s="13">
        <f t="shared" si="15"/>
        <v>42.967694133515053</v>
      </c>
      <c r="Z7" s="16">
        <f t="shared" si="16"/>
        <v>21.911337209302324</v>
      </c>
      <c r="AA7" s="24">
        <f t="shared" si="17"/>
        <v>39.231908492110811</v>
      </c>
      <c r="AB7" s="4">
        <f t="shared" si="18"/>
        <v>18.647513180402321</v>
      </c>
      <c r="AC7" s="4">
        <f t="shared" si="19"/>
        <v>75.452420190735793</v>
      </c>
      <c r="AD7" s="13">
        <f t="shared" si="20"/>
        <v>61.3824201907358</v>
      </c>
      <c r="AE7" s="24">
        <f t="shared" si="21"/>
        <v>68.417420190735797</v>
      </c>
      <c r="AF7" s="4">
        <f t="shared" si="22"/>
        <v>18.64751318040231</v>
      </c>
    </row>
    <row r="8" spans="1:32" ht="18" x14ac:dyDescent="0.4">
      <c r="A8" s="2">
        <v>4</v>
      </c>
      <c r="B8" s="5">
        <v>40</v>
      </c>
      <c r="C8" s="1">
        <f t="shared" si="0"/>
        <v>2680</v>
      </c>
      <c r="D8" s="1">
        <v>40</v>
      </c>
      <c r="E8" s="1">
        <f t="shared" si="1"/>
        <v>67</v>
      </c>
      <c r="F8" s="4">
        <f t="shared" si="2"/>
        <v>1.3093018135326155</v>
      </c>
      <c r="G8" s="18">
        <f t="shared" si="3"/>
        <v>1.0293018135326153</v>
      </c>
      <c r="H8" s="4">
        <f t="shared" si="4"/>
        <v>116.67188460389137</v>
      </c>
      <c r="I8" s="13">
        <f t="shared" si="5"/>
        <v>91.721084603891342</v>
      </c>
      <c r="J8" s="15">
        <f t="shared" si="6"/>
        <v>104.19648460389135</v>
      </c>
      <c r="K8" s="18">
        <f t="shared" si="7"/>
        <v>21.385443532269676</v>
      </c>
      <c r="L8" s="1">
        <f t="shared" si="8"/>
        <v>40</v>
      </c>
      <c r="M8" s="3">
        <v>8.6</v>
      </c>
      <c r="N8" s="15">
        <f>L8*30*M8/100</f>
        <v>103.2</v>
      </c>
      <c r="O8" s="4">
        <f>L8^0.39</f>
        <v>4.2150564630455269</v>
      </c>
      <c r="P8" s="4">
        <f>L8^0.415</f>
        <v>4.6222655951694351</v>
      </c>
      <c r="Q8" s="4">
        <f t="shared" si="9"/>
        <v>4.418661029107481</v>
      </c>
      <c r="R8" s="15">
        <f>L8*30*(Q8/100)</f>
        <v>53.023932349289773</v>
      </c>
      <c r="S8" s="23">
        <f t="shared" si="10"/>
        <v>93.762677232192772</v>
      </c>
      <c r="T8" s="5">
        <v>25</v>
      </c>
      <c r="U8" s="4">
        <f t="shared" si="11"/>
        <v>6.25</v>
      </c>
      <c r="V8" s="1">
        <f t="shared" si="12"/>
        <v>1675</v>
      </c>
      <c r="W8" s="1">
        <f t="shared" si="13"/>
        <v>418.75</v>
      </c>
      <c r="X8" s="4">
        <f t="shared" si="14"/>
        <v>61.406255054679669</v>
      </c>
      <c r="Y8" s="13">
        <f t="shared" si="15"/>
        <v>48.274255054679656</v>
      </c>
      <c r="Z8" s="16">
        <f t="shared" si="16"/>
        <v>29.215116279069768</v>
      </c>
      <c r="AA8" s="24">
        <f t="shared" si="17"/>
        <v>46.298542129476367</v>
      </c>
      <c r="AB8" s="4">
        <f t="shared" si="18"/>
        <v>21.385443532269676</v>
      </c>
      <c r="AC8" s="4">
        <f t="shared" si="19"/>
        <v>87.723221506685235</v>
      </c>
      <c r="AD8" s="13">
        <f t="shared" si="20"/>
        <v>68.96322150668523</v>
      </c>
      <c r="AE8" s="24">
        <f t="shared" si="21"/>
        <v>78.343221506685239</v>
      </c>
      <c r="AF8" s="4">
        <f t="shared" si="22"/>
        <v>21.385443532269665</v>
      </c>
    </row>
    <row r="9" spans="1:32" ht="18" x14ac:dyDescent="0.4">
      <c r="A9" s="2">
        <v>5</v>
      </c>
      <c r="B9" s="5">
        <v>50</v>
      </c>
      <c r="C9" s="1">
        <f t="shared" si="0"/>
        <v>3350</v>
      </c>
      <c r="D9" s="1">
        <v>40</v>
      </c>
      <c r="E9" s="1">
        <f t="shared" si="1"/>
        <v>83.75</v>
      </c>
      <c r="F9" s="4">
        <f t="shared" si="2"/>
        <v>1.1836125483134281</v>
      </c>
      <c r="G9" s="18">
        <f t="shared" si="3"/>
        <v>0.90361254831342797</v>
      </c>
      <c r="H9" s="4">
        <f t="shared" si="4"/>
        <v>131.83964272526197</v>
      </c>
      <c r="I9" s="13">
        <f t="shared" si="5"/>
        <v>100.65114272526196</v>
      </c>
      <c r="J9" s="15">
        <f t="shared" si="6"/>
        <v>116.24539272526196</v>
      </c>
      <c r="K9" s="18">
        <f t="shared" si="7"/>
        <v>23.656389956238812</v>
      </c>
      <c r="L9" s="1">
        <f t="shared" si="8"/>
        <v>50</v>
      </c>
      <c r="M9" s="3">
        <v>8.4</v>
      </c>
      <c r="N9" s="15">
        <f t="shared" ref="N9:N24" si="23">L9*30*M9/100</f>
        <v>126</v>
      </c>
      <c r="O9" s="4">
        <f t="shared" ref="O9:O24" si="24">L9^0.39</f>
        <v>4.5983105859672566</v>
      </c>
      <c r="P9" s="4">
        <f t="shared" ref="P9:P24" si="25">L9^0.415</f>
        <v>5.0707541154016837</v>
      </c>
      <c r="Q9" s="4">
        <f t="shared" ref="Q9:Q24" si="26">(O9+P9)/2</f>
        <v>4.8345323506844702</v>
      </c>
      <c r="R9" s="15">
        <f t="shared" ref="R9:R24" si="27">L9*30*(Q9/100)</f>
        <v>72.517985260267054</v>
      </c>
      <c r="S9" s="23">
        <f t="shared" si="10"/>
        <v>109.45083268721059</v>
      </c>
      <c r="T9" s="5">
        <v>25</v>
      </c>
      <c r="U9" s="4">
        <f t="shared" si="11"/>
        <v>6.25</v>
      </c>
      <c r="V9" s="1">
        <f t="shared" si="12"/>
        <v>2093.75</v>
      </c>
      <c r="W9" s="1">
        <f t="shared" si="13"/>
        <v>523.4375</v>
      </c>
      <c r="X9" s="4">
        <f t="shared" si="14"/>
        <v>69.389285644874718</v>
      </c>
      <c r="Y9" s="13">
        <f t="shared" si="15"/>
        <v>52.974285644874705</v>
      </c>
      <c r="Z9" s="16">
        <f t="shared" si="16"/>
        <v>36.518895348837212</v>
      </c>
      <c r="AA9" s="24">
        <f t="shared" si="17"/>
        <v>52.960822212862212</v>
      </c>
      <c r="AB9" s="4">
        <f t="shared" si="18"/>
        <v>23.656389956238833</v>
      </c>
      <c r="AC9" s="4">
        <f t="shared" si="19"/>
        <v>99.127550921249608</v>
      </c>
      <c r="AD9" s="13">
        <f t="shared" si="20"/>
        <v>75.67755092124959</v>
      </c>
      <c r="AE9" s="24">
        <f t="shared" si="21"/>
        <v>87.402550921249599</v>
      </c>
      <c r="AF9" s="4">
        <f t="shared" si="22"/>
        <v>23.656389956238822</v>
      </c>
    </row>
    <row r="10" spans="1:32" ht="18" x14ac:dyDescent="0.4">
      <c r="A10" s="2">
        <v>6</v>
      </c>
      <c r="B10" s="5">
        <v>60</v>
      </c>
      <c r="C10" s="1">
        <f t="shared" si="0"/>
        <v>4020</v>
      </c>
      <c r="D10" s="1">
        <v>40</v>
      </c>
      <c r="E10" s="1">
        <f t="shared" si="1"/>
        <v>100.5</v>
      </c>
      <c r="F10" s="4">
        <f t="shared" si="2"/>
        <v>1.093927157820239</v>
      </c>
      <c r="G10" s="18">
        <f t="shared" si="3"/>
        <v>0.81392715782023894</v>
      </c>
      <c r="H10" s="4">
        <f t="shared" si="4"/>
        <v>146.21977355004228</v>
      </c>
      <c r="I10" s="13">
        <f t="shared" si="5"/>
        <v>108.79357355004225</v>
      </c>
      <c r="J10" s="15">
        <f t="shared" si="6"/>
        <v>127.50667355004227</v>
      </c>
      <c r="K10" s="18">
        <f t="shared" si="7"/>
        <v>25.595854166188591</v>
      </c>
      <c r="L10" s="1">
        <f t="shared" si="8"/>
        <v>60</v>
      </c>
      <c r="M10" s="3">
        <v>8</v>
      </c>
      <c r="N10" s="15">
        <f t="shared" si="23"/>
        <v>144</v>
      </c>
      <c r="O10" s="4">
        <f t="shared" si="24"/>
        <v>4.9371803024824059</v>
      </c>
      <c r="P10" s="4">
        <f t="shared" si="25"/>
        <v>5.4693128847385832</v>
      </c>
      <c r="Q10" s="4">
        <f t="shared" si="26"/>
        <v>5.2032465936104941</v>
      </c>
      <c r="R10" s="15">
        <f t="shared" si="27"/>
        <v>93.658438684988894</v>
      </c>
      <c r="S10" s="23">
        <f t="shared" si="10"/>
        <v>124.03569186702313</v>
      </c>
      <c r="T10" s="5">
        <v>25</v>
      </c>
      <c r="U10" s="4">
        <f t="shared" si="11"/>
        <v>6.25</v>
      </c>
      <c r="V10" s="1">
        <f t="shared" si="12"/>
        <v>2512.5</v>
      </c>
      <c r="W10" s="1">
        <f t="shared" si="13"/>
        <v>628.125</v>
      </c>
      <c r="X10" s="4">
        <f t="shared" si="14"/>
        <v>76.9577755526538</v>
      </c>
      <c r="Y10" s="13">
        <f t="shared" si="15"/>
        <v>57.259775552653807</v>
      </c>
      <c r="Z10" s="16">
        <f t="shared" si="16"/>
        <v>43.822674418604649</v>
      </c>
      <c r="AA10" s="24">
        <f t="shared" si="17"/>
        <v>59.346741841304095</v>
      </c>
      <c r="AB10" s="4">
        <f t="shared" si="18"/>
        <v>25.59585416618858</v>
      </c>
      <c r="AC10" s="4">
        <f t="shared" si="19"/>
        <v>109.93967936093402</v>
      </c>
      <c r="AD10" s="13">
        <f t="shared" si="20"/>
        <v>81.799679360934007</v>
      </c>
      <c r="AE10" s="24">
        <f t="shared" si="21"/>
        <v>95.869679360934015</v>
      </c>
      <c r="AF10" s="4">
        <f t="shared" si="22"/>
        <v>25.595854166188591</v>
      </c>
    </row>
    <row r="11" spans="1:32" ht="18" x14ac:dyDescent="0.4">
      <c r="A11" s="2">
        <v>7</v>
      </c>
      <c r="B11" s="5">
        <v>70</v>
      </c>
      <c r="C11" s="1">
        <f t="shared" si="0"/>
        <v>4690</v>
      </c>
      <c r="D11" s="1">
        <v>40</v>
      </c>
      <c r="E11" s="1">
        <f t="shared" si="1"/>
        <v>117.25</v>
      </c>
      <c r="F11" s="4">
        <f t="shared" si="2"/>
        <v>1.0261562090531831</v>
      </c>
      <c r="G11" s="18">
        <f t="shared" si="3"/>
        <v>0.74615620905318292</v>
      </c>
      <c r="H11" s="4">
        <f t="shared" si="4"/>
        <v>160.021364630276</v>
      </c>
      <c r="I11" s="13">
        <f t="shared" si="5"/>
        <v>116.35746463027597</v>
      </c>
      <c r="J11" s="15">
        <f t="shared" si="6"/>
        <v>138.18941463027599</v>
      </c>
      <c r="K11" s="18">
        <f t="shared" si="7"/>
        <v>27.286293990108135</v>
      </c>
      <c r="L11" s="1">
        <f t="shared" si="8"/>
        <v>70</v>
      </c>
      <c r="M11" s="3">
        <v>7.8</v>
      </c>
      <c r="N11" s="15">
        <f t="shared" si="23"/>
        <v>163.80000000000001</v>
      </c>
      <c r="O11" s="4">
        <f t="shared" si="24"/>
        <v>5.2431011426863829</v>
      </c>
      <c r="P11" s="4">
        <f t="shared" si="25"/>
        <v>5.8306327355967467</v>
      </c>
      <c r="Q11" s="4">
        <f t="shared" si="26"/>
        <v>5.5368669391415644</v>
      </c>
      <c r="R11" s="15">
        <f t="shared" si="27"/>
        <v>116.27420572197285</v>
      </c>
      <c r="S11" s="23">
        <f t="shared" si="10"/>
        <v>138.92848992256015</v>
      </c>
      <c r="T11" s="5">
        <v>25</v>
      </c>
      <c r="U11" s="4">
        <f t="shared" si="11"/>
        <v>6.25</v>
      </c>
      <c r="V11" s="1">
        <f t="shared" si="12"/>
        <v>2931.25</v>
      </c>
      <c r="W11" s="1">
        <f t="shared" si="13"/>
        <v>732.8125</v>
      </c>
      <c r="X11" s="4">
        <f t="shared" si="14"/>
        <v>84.221770858039989</v>
      </c>
      <c r="Y11" s="13">
        <f t="shared" si="15"/>
        <v>61.24077085803998</v>
      </c>
      <c r="Z11" s="16">
        <f t="shared" si="16"/>
        <v>51.126453488372093</v>
      </c>
      <c r="AA11" s="24">
        <f t="shared" si="17"/>
        <v>65.529665068150678</v>
      </c>
      <c r="AB11" s="4">
        <f t="shared" si="18"/>
        <v>27.286293990108135</v>
      </c>
      <c r="AC11" s="4">
        <f t="shared" si="19"/>
        <v>120.31681551148571</v>
      </c>
      <c r="AD11" s="13">
        <f t="shared" si="20"/>
        <v>87.486815511485702</v>
      </c>
      <c r="AE11" s="24">
        <f t="shared" si="21"/>
        <v>103.90181551148571</v>
      </c>
      <c r="AF11" s="4">
        <f t="shared" si="22"/>
        <v>27.286293990108135</v>
      </c>
    </row>
    <row r="12" spans="1:32" ht="18" x14ac:dyDescent="0.4">
      <c r="A12" s="2">
        <v>8</v>
      </c>
      <c r="B12" s="5">
        <v>80</v>
      </c>
      <c r="C12" s="1">
        <f t="shared" si="0"/>
        <v>5360</v>
      </c>
      <c r="D12" s="1">
        <v>40</v>
      </c>
      <c r="E12" s="1">
        <f t="shared" si="1"/>
        <v>134</v>
      </c>
      <c r="F12" s="4">
        <f t="shared" si="2"/>
        <v>0.97282424778866228</v>
      </c>
      <c r="G12" s="18">
        <f t="shared" si="3"/>
        <v>0.69282424778866225</v>
      </c>
      <c r="H12" s="4">
        <f t="shared" si="4"/>
        <v>173.3767374408954</v>
      </c>
      <c r="I12" s="13">
        <f t="shared" si="5"/>
        <v>123.47513744089538</v>
      </c>
      <c r="J12" s="15">
        <f t="shared" si="6"/>
        <v>148.42593744089538</v>
      </c>
      <c r="K12" s="18">
        <f t="shared" si="7"/>
        <v>28.782177318921811</v>
      </c>
      <c r="L12" s="1">
        <f t="shared" si="8"/>
        <v>80</v>
      </c>
      <c r="M12" s="3">
        <v>7.5</v>
      </c>
      <c r="N12" s="15">
        <f t="shared" si="23"/>
        <v>180</v>
      </c>
      <c r="O12" s="4">
        <f t="shared" si="24"/>
        <v>5.5233821860654198</v>
      </c>
      <c r="P12" s="4">
        <f t="shared" si="25"/>
        <v>6.16286060320357</v>
      </c>
      <c r="Q12" s="4">
        <f t="shared" si="26"/>
        <v>5.8431213946344949</v>
      </c>
      <c r="R12" s="15">
        <f t="shared" si="27"/>
        <v>140.23491347122788</v>
      </c>
      <c r="S12" s="23">
        <f t="shared" si="10"/>
        <v>153.10254515878279</v>
      </c>
      <c r="T12" s="5">
        <v>25</v>
      </c>
      <c r="U12" s="4">
        <f t="shared" si="11"/>
        <v>6.25</v>
      </c>
      <c r="V12" s="1">
        <f t="shared" si="12"/>
        <v>3350</v>
      </c>
      <c r="W12" s="1">
        <f t="shared" si="13"/>
        <v>837.5</v>
      </c>
      <c r="X12" s="4">
        <f t="shared" si="14"/>
        <v>91.250914442576516</v>
      </c>
      <c r="Y12" s="13">
        <f t="shared" si="15"/>
        <v>64.98691444257652</v>
      </c>
      <c r="Z12" s="16">
        <f t="shared" si="16"/>
        <v>58.430232558139537</v>
      </c>
      <c r="AA12" s="24">
        <f t="shared" si="17"/>
        <v>71.556020481097519</v>
      </c>
      <c r="AB12" s="4">
        <f t="shared" si="18"/>
        <v>28.782177318921796</v>
      </c>
      <c r="AC12" s="4">
        <f t="shared" si="19"/>
        <v>130.35844920368075</v>
      </c>
      <c r="AD12" s="13">
        <f t="shared" si="20"/>
        <v>92.838449203680739</v>
      </c>
      <c r="AE12" s="24">
        <f t="shared" si="21"/>
        <v>111.59844920368074</v>
      </c>
      <c r="AF12" s="4">
        <f t="shared" si="22"/>
        <v>28.782177318921811</v>
      </c>
    </row>
    <row r="13" spans="1:32" ht="18" x14ac:dyDescent="0.4">
      <c r="A13" s="2">
        <v>9</v>
      </c>
      <c r="B13" s="5">
        <v>90</v>
      </c>
      <c r="C13" s="1">
        <f t="shared" si="0"/>
        <v>6030</v>
      </c>
      <c r="D13" s="1">
        <v>40</v>
      </c>
      <c r="E13" s="1">
        <f t="shared" si="1"/>
        <v>150.75</v>
      </c>
      <c r="F13" s="4">
        <f t="shared" si="2"/>
        <v>0.92956553390092067</v>
      </c>
      <c r="G13" s="18">
        <f t="shared" si="3"/>
        <v>0.64956553390092064</v>
      </c>
      <c r="H13" s="4">
        <f t="shared" si="4"/>
        <v>186.37556563329986</v>
      </c>
      <c r="I13" s="13">
        <f t="shared" si="5"/>
        <v>130.23626563329984</v>
      </c>
      <c r="J13" s="15">
        <f t="shared" si="6"/>
        <v>158.30591563329983</v>
      </c>
      <c r="K13" s="18">
        <f t="shared" si="7"/>
        <v>30.121598724188971</v>
      </c>
      <c r="L13" s="1">
        <f t="shared" si="8"/>
        <v>90</v>
      </c>
      <c r="M13" s="3">
        <v>6.75</v>
      </c>
      <c r="N13" s="15">
        <f t="shared" si="23"/>
        <v>182.25</v>
      </c>
      <c r="O13" s="4">
        <f t="shared" si="24"/>
        <v>5.7830184608269581</v>
      </c>
      <c r="P13" s="4">
        <f t="shared" si="25"/>
        <v>6.4715847272880413</v>
      </c>
      <c r="Q13" s="4">
        <f t="shared" si="26"/>
        <v>6.1273015940574993</v>
      </c>
      <c r="R13" s="15">
        <f t="shared" si="27"/>
        <v>165.4371430395525</v>
      </c>
      <c r="S13" s="23">
        <f t="shared" si="10"/>
        <v>164.5209779878904</v>
      </c>
      <c r="T13" s="5">
        <v>25</v>
      </c>
      <c r="U13" s="4">
        <f t="shared" si="11"/>
        <v>6.25</v>
      </c>
      <c r="V13" s="1">
        <f t="shared" si="12"/>
        <v>3768.75</v>
      </c>
      <c r="W13" s="1">
        <f t="shared" si="13"/>
        <v>942.1875</v>
      </c>
      <c r="X13" s="4">
        <f t="shared" si="14"/>
        <v>98.092402964894646</v>
      </c>
      <c r="Y13" s="13">
        <f t="shared" si="15"/>
        <v>68.545402964894649</v>
      </c>
      <c r="Z13" s="16">
        <f t="shared" si="16"/>
        <v>65.73401162790698</v>
      </c>
      <c r="AA13" s="24">
        <f t="shared" si="17"/>
        <v>77.457272519232092</v>
      </c>
      <c r="AB13" s="4">
        <f t="shared" si="18"/>
        <v>30.121598724188956</v>
      </c>
      <c r="AC13" s="4">
        <f t="shared" si="19"/>
        <v>140.13200423556378</v>
      </c>
      <c r="AD13" s="13">
        <f t="shared" si="20"/>
        <v>97.92200423556379</v>
      </c>
      <c r="AE13" s="24">
        <f t="shared" si="21"/>
        <v>119.02700423556379</v>
      </c>
      <c r="AF13" s="4">
        <f t="shared" si="22"/>
        <v>30.121598724188956</v>
      </c>
    </row>
    <row r="14" spans="1:32" ht="18" x14ac:dyDescent="0.4">
      <c r="A14" s="2">
        <v>10</v>
      </c>
      <c r="B14" s="5">
        <v>100</v>
      </c>
      <c r="C14" s="1">
        <f t="shared" si="0"/>
        <v>6700</v>
      </c>
      <c r="D14" s="1">
        <v>40</v>
      </c>
      <c r="E14" s="1">
        <f t="shared" si="1"/>
        <v>167.5</v>
      </c>
      <c r="F14" s="4">
        <f t="shared" si="2"/>
        <v>0.89364497229092543</v>
      </c>
      <c r="G14" s="18">
        <f t="shared" si="3"/>
        <v>0.61364497229092541</v>
      </c>
      <c r="H14" s="4">
        <f t="shared" si="4"/>
        <v>199.08175870211093</v>
      </c>
      <c r="I14" s="13">
        <f t="shared" si="5"/>
        <v>136.70475870211092</v>
      </c>
      <c r="J14" s="15">
        <f t="shared" si="6"/>
        <v>167.89325870211093</v>
      </c>
      <c r="K14" s="18">
        <f t="shared" si="7"/>
        <v>31.332353303818085</v>
      </c>
      <c r="L14" s="1">
        <f t="shared" si="8"/>
        <v>100</v>
      </c>
      <c r="M14" s="3">
        <v>6.5</v>
      </c>
      <c r="N14" s="15">
        <f t="shared" si="23"/>
        <v>195</v>
      </c>
      <c r="O14" s="4">
        <f t="shared" si="24"/>
        <v>6.0255958607435796</v>
      </c>
      <c r="P14" s="4">
        <f t="shared" si="25"/>
        <v>6.7608297539198183</v>
      </c>
      <c r="Q14" s="4">
        <f t="shared" si="26"/>
        <v>6.3932128073316985</v>
      </c>
      <c r="R14" s="15">
        <f t="shared" si="27"/>
        <v>191.79638421995094</v>
      </c>
      <c r="S14" s="23">
        <f t="shared" si="10"/>
        <v>178.09523206525677</v>
      </c>
      <c r="T14" s="5">
        <v>25</v>
      </c>
      <c r="U14" s="4">
        <f t="shared" si="11"/>
        <v>6.25</v>
      </c>
      <c r="V14" s="1">
        <f t="shared" si="12"/>
        <v>4187.5</v>
      </c>
      <c r="W14" s="1">
        <f t="shared" si="13"/>
        <v>1046.875</v>
      </c>
      <c r="X14" s="4">
        <f t="shared" si="14"/>
        <v>104.779873001111</v>
      </c>
      <c r="Y14" s="13">
        <f t="shared" si="15"/>
        <v>71.949873001111001</v>
      </c>
      <c r="Z14" s="16">
        <f t="shared" si="16"/>
        <v>73.037790697674424</v>
      </c>
      <c r="AA14" s="24">
        <f t="shared" si="17"/>
        <v>83.255845566632146</v>
      </c>
      <c r="AB14" s="4">
        <f t="shared" si="18"/>
        <v>31.332353303818085</v>
      </c>
      <c r="AC14" s="4">
        <f t="shared" si="19"/>
        <v>149.68553285873</v>
      </c>
      <c r="AD14" s="13">
        <f t="shared" si="20"/>
        <v>102.78553285873001</v>
      </c>
      <c r="AE14" s="24">
        <f t="shared" si="21"/>
        <v>126.23553285873001</v>
      </c>
      <c r="AF14" s="4">
        <f t="shared" si="22"/>
        <v>31.332353303818085</v>
      </c>
    </row>
    <row r="15" spans="1:32" ht="18" x14ac:dyDescent="0.4">
      <c r="A15" s="2">
        <v>11</v>
      </c>
      <c r="B15" s="21">
        <v>110</v>
      </c>
      <c r="C15" s="1">
        <f t="shared" si="0"/>
        <v>7370</v>
      </c>
      <c r="D15" s="1">
        <v>40</v>
      </c>
      <c r="E15" s="1">
        <f t="shared" si="1"/>
        <v>184.25</v>
      </c>
      <c r="F15" s="4">
        <f t="shared" si="2"/>
        <v>0.86325444453721079</v>
      </c>
      <c r="G15" s="18">
        <f t="shared" si="3"/>
        <v>0.58325444453721076</v>
      </c>
      <c r="H15" s="4">
        <f t="shared" si="4"/>
        <v>211.54265976995487</v>
      </c>
      <c r="I15" s="13">
        <f t="shared" si="5"/>
        <v>142.92795976995484</v>
      </c>
      <c r="J15" s="15">
        <f t="shared" si="6"/>
        <v>177.23530976995485</v>
      </c>
      <c r="K15" s="18">
        <f t="shared" si="7"/>
        <v>32.435396281117043</v>
      </c>
      <c r="L15" s="1">
        <f t="shared" si="8"/>
        <v>110</v>
      </c>
      <c r="M15" s="3">
        <v>6.45</v>
      </c>
      <c r="N15" s="15">
        <f t="shared" si="23"/>
        <v>212.85</v>
      </c>
      <c r="O15" s="4">
        <f t="shared" si="24"/>
        <v>6.253787890577712</v>
      </c>
      <c r="P15" s="4">
        <f t="shared" si="25"/>
        <v>7.0336048251690126</v>
      </c>
      <c r="Q15" s="4">
        <f t="shared" si="26"/>
        <v>6.6436963578733623</v>
      </c>
      <c r="R15" s="15">
        <f t="shared" si="27"/>
        <v>219.24197980982095</v>
      </c>
      <c r="S15" s="23">
        <f t="shared" si="10"/>
        <v>192.75958182393711</v>
      </c>
      <c r="T15" s="5">
        <v>25</v>
      </c>
      <c r="U15" s="4">
        <f t="shared" si="11"/>
        <v>6.25</v>
      </c>
      <c r="V15" s="1">
        <f t="shared" si="12"/>
        <v>4606.25</v>
      </c>
      <c r="W15" s="1">
        <f t="shared" si="13"/>
        <v>1151.5625</v>
      </c>
      <c r="X15" s="4">
        <f t="shared" si="14"/>
        <v>111.33824198418675</v>
      </c>
      <c r="Y15" s="13">
        <f t="shared" si="15"/>
        <v>75.225241984186752</v>
      </c>
      <c r="Z15" s="16">
        <f t="shared" si="16"/>
        <v>80.341569767441854</v>
      </c>
      <c r="AA15" s="24">
        <f t="shared" si="17"/>
        <v>88.968351245271791</v>
      </c>
      <c r="AB15" s="4">
        <f t="shared" si="18"/>
        <v>32.435396281117036</v>
      </c>
      <c r="AC15" s="4">
        <f t="shared" si="19"/>
        <v>159.0546314059811</v>
      </c>
      <c r="AD15" s="13">
        <f t="shared" si="20"/>
        <v>107.46463140598108</v>
      </c>
      <c r="AE15" s="24">
        <f t="shared" si="21"/>
        <v>133.25963140598108</v>
      </c>
      <c r="AF15" s="4">
        <f t="shared" si="22"/>
        <v>32.435396281117043</v>
      </c>
    </row>
    <row r="16" spans="1:32" ht="18" x14ac:dyDescent="0.4">
      <c r="A16" s="2">
        <v>12</v>
      </c>
      <c r="B16" s="21">
        <v>120</v>
      </c>
      <c r="C16" s="1">
        <f t="shared" si="0"/>
        <v>8040</v>
      </c>
      <c r="D16" s="1">
        <v>40</v>
      </c>
      <c r="E16" s="1">
        <f t="shared" si="1"/>
        <v>201</v>
      </c>
      <c r="F16" s="4">
        <f t="shared" si="2"/>
        <v>0.83714671661572049</v>
      </c>
      <c r="G16" s="18">
        <f t="shared" si="3"/>
        <v>0.55714671661572046</v>
      </c>
      <c r="H16" s="4">
        <f t="shared" si="4"/>
        <v>223.7944317528806</v>
      </c>
      <c r="I16" s="13">
        <f t="shared" si="5"/>
        <v>148.94203175288058</v>
      </c>
      <c r="J16" s="15">
        <f t="shared" si="6"/>
        <v>186.3682317528806</v>
      </c>
      <c r="K16" s="18">
        <f t="shared" si="7"/>
        <v>33.446944775933439</v>
      </c>
      <c r="L16" s="1">
        <f t="shared" si="8"/>
        <v>120</v>
      </c>
      <c r="M16" s="22">
        <v>6.4</v>
      </c>
      <c r="N16" s="15">
        <f t="shared" si="23"/>
        <v>230.4</v>
      </c>
      <c r="O16" s="4">
        <f t="shared" si="24"/>
        <v>6.469648502032384</v>
      </c>
      <c r="P16" s="4">
        <f t="shared" si="25"/>
        <v>7.2922276338198007</v>
      </c>
      <c r="Q16" s="4">
        <f t="shared" si="26"/>
        <v>6.8809380679260919</v>
      </c>
      <c r="R16" s="15">
        <f t="shared" si="27"/>
        <v>247.71377044533929</v>
      </c>
      <c r="S16" s="23">
        <f t="shared" si="10"/>
        <v>207.44369314079623</v>
      </c>
      <c r="T16" s="5">
        <v>25</v>
      </c>
      <c r="U16" s="4">
        <f t="shared" si="11"/>
        <v>6.25</v>
      </c>
      <c r="V16" s="1">
        <f t="shared" si="12"/>
        <v>5025</v>
      </c>
      <c r="W16" s="1">
        <f t="shared" si="13"/>
        <v>1256.25</v>
      </c>
      <c r="X16" s="4">
        <f t="shared" si="14"/>
        <v>117.78654302783187</v>
      </c>
      <c r="Y16" s="13">
        <f t="shared" si="15"/>
        <v>78.390543027831868</v>
      </c>
      <c r="Z16" s="16">
        <f t="shared" si="16"/>
        <v>87.645348837209298</v>
      </c>
      <c r="AA16" s="24">
        <f t="shared" si="17"/>
        <v>94.607478297624354</v>
      </c>
      <c r="AB16" s="4">
        <f t="shared" si="18"/>
        <v>33.446944775933439</v>
      </c>
      <c r="AC16" s="4">
        <f t="shared" si="19"/>
        <v>168.26649003975982</v>
      </c>
      <c r="AD16" s="13">
        <f t="shared" si="20"/>
        <v>111.98649003975981</v>
      </c>
      <c r="AE16" s="24">
        <f t="shared" si="21"/>
        <v>140.1264900397598</v>
      </c>
      <c r="AF16" s="4">
        <f t="shared" si="22"/>
        <v>33.446944775933439</v>
      </c>
    </row>
    <row r="17" spans="1:32" ht="18" x14ac:dyDescent="0.4">
      <c r="A17" s="2">
        <v>13</v>
      </c>
      <c r="B17" s="21">
        <v>130</v>
      </c>
      <c r="C17" s="1">
        <f t="shared" si="0"/>
        <v>8710</v>
      </c>
      <c r="D17" s="1">
        <v>40</v>
      </c>
      <c r="E17" s="1">
        <f t="shared" si="1"/>
        <v>217.75</v>
      </c>
      <c r="F17" s="4">
        <f t="shared" si="2"/>
        <v>0.81443123809016371</v>
      </c>
      <c r="G17" s="18">
        <f t="shared" si="3"/>
        <v>0.53443123809016368</v>
      </c>
      <c r="H17" s="4">
        <f t="shared" si="4"/>
        <v>235.86539478519711</v>
      </c>
      <c r="I17" s="13">
        <f t="shared" si="5"/>
        <v>154.77529478519708</v>
      </c>
      <c r="J17" s="15">
        <f t="shared" si="6"/>
        <v>195.32034478519711</v>
      </c>
      <c r="K17" s="18">
        <f t="shared" si="7"/>
        <v>34.379820776103628</v>
      </c>
      <c r="L17" s="1">
        <f t="shared" si="8"/>
        <v>130</v>
      </c>
      <c r="M17" s="3">
        <v>6.35</v>
      </c>
      <c r="N17" s="15">
        <f t="shared" si="23"/>
        <v>247.65</v>
      </c>
      <c r="O17" s="4">
        <f t="shared" si="24"/>
        <v>6.6747946226969574</v>
      </c>
      <c r="P17" s="4">
        <f t="shared" si="25"/>
        <v>7.5385269404024013</v>
      </c>
      <c r="Q17" s="4">
        <f t="shared" si="26"/>
        <v>7.1066607815496798</v>
      </c>
      <c r="R17" s="15">
        <f t="shared" si="27"/>
        <v>277.15977048043754</v>
      </c>
      <c r="S17" s="23">
        <f t="shared" si="10"/>
        <v>222.15416096720577</v>
      </c>
      <c r="T17" s="5">
        <v>25</v>
      </c>
      <c r="U17" s="4">
        <f t="shared" si="11"/>
        <v>6.25</v>
      </c>
      <c r="V17" s="1">
        <f t="shared" si="12"/>
        <v>5443.75</v>
      </c>
      <c r="W17" s="1">
        <f t="shared" si="13"/>
        <v>1360.9375</v>
      </c>
      <c r="X17" s="4">
        <f t="shared" si="14"/>
        <v>124.13968146589319</v>
      </c>
      <c r="Y17" s="13">
        <f t="shared" si="15"/>
        <v>81.460681465893188</v>
      </c>
      <c r="Z17" s="16">
        <f t="shared" si="16"/>
        <v>94.949127906976742</v>
      </c>
      <c r="AA17" s="24">
        <f t="shared" si="17"/>
        <v>100.18316361292104</v>
      </c>
      <c r="AB17" s="4">
        <f t="shared" si="18"/>
        <v>34.379820776103621</v>
      </c>
      <c r="AC17" s="4">
        <f t="shared" si="19"/>
        <v>177.34240209413315</v>
      </c>
      <c r="AD17" s="13">
        <f t="shared" si="20"/>
        <v>116.37240209413314</v>
      </c>
      <c r="AE17" s="24">
        <f t="shared" si="21"/>
        <v>146.85740209413314</v>
      </c>
      <c r="AF17" s="4">
        <f t="shared" si="22"/>
        <v>34.379820776103621</v>
      </c>
    </row>
    <row r="18" spans="1:32" ht="18" x14ac:dyDescent="0.4">
      <c r="A18" s="2">
        <v>14</v>
      </c>
      <c r="B18" s="21">
        <v>140</v>
      </c>
      <c r="C18" s="1">
        <f t="shared" si="0"/>
        <v>9380</v>
      </c>
      <c r="D18" s="1">
        <v>40</v>
      </c>
      <c r="E18" s="1">
        <f t="shared" si="1"/>
        <v>234.5</v>
      </c>
      <c r="F18" s="4">
        <f t="shared" si="2"/>
        <v>0.79445369415423994</v>
      </c>
      <c r="G18" s="18">
        <f t="shared" si="3"/>
        <v>0.51445369415423992</v>
      </c>
      <c r="H18" s="4">
        <f t="shared" si="4"/>
        <v>247.77819040129512</v>
      </c>
      <c r="I18" s="13">
        <f t="shared" si="5"/>
        <v>160.45039040129512</v>
      </c>
      <c r="J18" s="15">
        <f t="shared" si="6"/>
        <v>204.11429040129514</v>
      </c>
      <c r="K18" s="18">
        <f t="shared" si="7"/>
        <v>35.244344895152459</v>
      </c>
      <c r="L18" s="1">
        <f t="shared" si="8"/>
        <v>140</v>
      </c>
      <c r="M18" s="3">
        <v>6.3</v>
      </c>
      <c r="N18" s="15">
        <f t="shared" si="23"/>
        <v>264.60000000000002</v>
      </c>
      <c r="O18" s="4">
        <f t="shared" si="24"/>
        <v>6.8705251531384821</v>
      </c>
      <c r="P18" s="4">
        <f t="shared" si="25"/>
        <v>7.7739749129757749</v>
      </c>
      <c r="Q18" s="4">
        <f t="shared" si="26"/>
        <v>7.322250033057129</v>
      </c>
      <c r="R18" s="15">
        <f t="shared" si="27"/>
        <v>307.53450138839941</v>
      </c>
      <c r="S18" s="23">
        <f t="shared" si="10"/>
        <v>236.89547451845698</v>
      </c>
      <c r="T18" s="5">
        <v>25</v>
      </c>
      <c r="U18" s="4">
        <f t="shared" si="11"/>
        <v>6.25</v>
      </c>
      <c r="V18" s="1">
        <f t="shared" si="12"/>
        <v>5862.5</v>
      </c>
      <c r="W18" s="1">
        <f t="shared" si="13"/>
        <v>1465.625</v>
      </c>
      <c r="X18" s="4">
        <f t="shared" si="14"/>
        <v>130.40957389541848</v>
      </c>
      <c r="Y18" s="13">
        <f t="shared" si="15"/>
        <v>84.447573895418472</v>
      </c>
      <c r="Z18" s="16">
        <f t="shared" si="16"/>
        <v>102.25290697674419</v>
      </c>
      <c r="AA18" s="24">
        <f t="shared" si="17"/>
        <v>105.7033515891937</v>
      </c>
      <c r="AB18" s="4">
        <f t="shared" si="18"/>
        <v>35.244344895152466</v>
      </c>
      <c r="AC18" s="4">
        <f t="shared" si="19"/>
        <v>186.29939127916927</v>
      </c>
      <c r="AD18" s="13">
        <f t="shared" si="20"/>
        <v>120.63939127916926</v>
      </c>
      <c r="AE18" s="24">
        <f t="shared" si="21"/>
        <v>153.46939127916926</v>
      </c>
      <c r="AF18" s="4">
        <f t="shared" si="22"/>
        <v>35.244344895152466</v>
      </c>
    </row>
    <row r="19" spans="1:32" ht="18" x14ac:dyDescent="0.4">
      <c r="A19" s="2">
        <v>15</v>
      </c>
      <c r="B19" s="21">
        <v>150</v>
      </c>
      <c r="C19" s="1">
        <f t="shared" si="0"/>
        <v>10050</v>
      </c>
      <c r="D19" s="1">
        <v>40</v>
      </c>
      <c r="E19" s="1">
        <f t="shared" si="1"/>
        <v>251.25</v>
      </c>
      <c r="F19" s="4">
        <f t="shared" si="2"/>
        <v>0.77672162036417824</v>
      </c>
      <c r="G19" s="18">
        <f t="shared" si="3"/>
        <v>0.49672162036417822</v>
      </c>
      <c r="H19" s="4">
        <f t="shared" si="4"/>
        <v>259.55123846494473</v>
      </c>
      <c r="I19" s="13">
        <f t="shared" si="5"/>
        <v>165.98573846494472</v>
      </c>
      <c r="J19" s="15">
        <f t="shared" si="6"/>
        <v>212.76848846494471</v>
      </c>
      <c r="K19" s="18">
        <f t="shared" si="7"/>
        <v>36.048951472307103</v>
      </c>
      <c r="L19" s="1">
        <f t="shared" si="8"/>
        <v>150</v>
      </c>
      <c r="M19" s="3">
        <v>6.25</v>
      </c>
      <c r="N19" s="15">
        <f t="shared" si="23"/>
        <v>281.25</v>
      </c>
      <c r="O19" s="4">
        <f t="shared" si="24"/>
        <v>7.0579014670867979</v>
      </c>
      <c r="P19" s="4">
        <f t="shared" si="25"/>
        <v>7.9997768460732912</v>
      </c>
      <c r="Q19" s="4">
        <f t="shared" si="26"/>
        <v>7.5288391565800445</v>
      </c>
      <c r="R19" s="15">
        <f t="shared" si="27"/>
        <v>338.79776204610198</v>
      </c>
      <c r="S19" s="23">
        <f t="shared" si="10"/>
        <v>251.6706454881872</v>
      </c>
      <c r="T19" s="5">
        <v>25</v>
      </c>
      <c r="U19" s="4">
        <f t="shared" si="11"/>
        <v>6.25</v>
      </c>
      <c r="V19" s="1">
        <f t="shared" si="12"/>
        <v>6281.25</v>
      </c>
      <c r="W19" s="1">
        <f t="shared" si="13"/>
        <v>1570.3125</v>
      </c>
      <c r="X19" s="4">
        <f t="shared" si="14"/>
        <v>136.60591498154986</v>
      </c>
      <c r="Y19" s="13">
        <f t="shared" si="15"/>
        <v>87.36091498154984</v>
      </c>
      <c r="Z19" s="16">
        <f t="shared" si="16"/>
        <v>109.55668604651163</v>
      </c>
      <c r="AA19" s="24">
        <f t="shared" si="17"/>
        <v>111.17450533653711</v>
      </c>
      <c r="AB19" s="4">
        <f t="shared" si="18"/>
        <v>36.04895147230711</v>
      </c>
      <c r="AC19" s="4">
        <f t="shared" si="19"/>
        <v>195.15130711649979</v>
      </c>
      <c r="AD19" s="13">
        <f t="shared" si="20"/>
        <v>124.80130711649977</v>
      </c>
      <c r="AE19" s="24">
        <f t="shared" si="21"/>
        <v>159.97630711649978</v>
      </c>
      <c r="AF19" s="4">
        <f t="shared" si="22"/>
        <v>36.04895147230711</v>
      </c>
    </row>
    <row r="20" spans="1:32" ht="18" x14ac:dyDescent="0.4">
      <c r="A20" s="2">
        <v>16</v>
      </c>
      <c r="B20" s="21">
        <v>160</v>
      </c>
      <c r="C20" s="1">
        <f t="shared" si="0"/>
        <v>10720</v>
      </c>
      <c r="D20" s="1">
        <v>40</v>
      </c>
      <c r="E20" s="1">
        <f t="shared" si="1"/>
        <v>268</v>
      </c>
      <c r="F20" s="4">
        <f t="shared" si="2"/>
        <v>0.76085666383956618</v>
      </c>
      <c r="G20" s="18">
        <f t="shared" si="3"/>
        <v>0.48085666383956616</v>
      </c>
      <c r="H20" s="4">
        <f t="shared" si="4"/>
        <v>271.19974925897498</v>
      </c>
      <c r="I20" s="13">
        <f t="shared" si="5"/>
        <v>171.39654925897497</v>
      </c>
      <c r="J20" s="15">
        <f t="shared" si="6"/>
        <v>221.29814925897497</v>
      </c>
      <c r="K20" s="18">
        <f t="shared" si="7"/>
        <v>36.800623994934298</v>
      </c>
      <c r="L20" s="1">
        <f t="shared" si="8"/>
        <v>160</v>
      </c>
      <c r="M20" s="3">
        <v>6.2</v>
      </c>
      <c r="N20" s="15">
        <f t="shared" si="23"/>
        <v>297.60000000000002</v>
      </c>
      <c r="O20" s="4">
        <f t="shared" si="24"/>
        <v>7.2378035836089154</v>
      </c>
      <c r="P20" s="4">
        <f t="shared" si="25"/>
        <v>8.216933889348784</v>
      </c>
      <c r="Q20" s="4">
        <f t="shared" si="26"/>
        <v>7.7273687364788497</v>
      </c>
      <c r="R20" s="15">
        <f t="shared" si="27"/>
        <v>370.91369935098481</v>
      </c>
      <c r="S20" s="23">
        <f t="shared" si="10"/>
        <v>266.48162942558196</v>
      </c>
      <c r="T20" s="5">
        <v>25</v>
      </c>
      <c r="U20" s="4">
        <f t="shared" si="11"/>
        <v>6.25</v>
      </c>
      <c r="V20" s="1">
        <f t="shared" si="12"/>
        <v>6700</v>
      </c>
      <c r="W20" s="1">
        <f t="shared" si="13"/>
        <v>1675</v>
      </c>
      <c r="X20" s="4">
        <f t="shared" si="14"/>
        <v>142.73671013630261</v>
      </c>
      <c r="Y20" s="13">
        <f t="shared" si="15"/>
        <v>90.208710136302614</v>
      </c>
      <c r="Z20" s="16">
        <f t="shared" si="16"/>
        <v>116.86046511627907</v>
      </c>
      <c r="AA20" s="24">
        <f t="shared" si="17"/>
        <v>116.60196179629476</v>
      </c>
      <c r="AB20" s="4">
        <f t="shared" si="18"/>
        <v>36.800623994934298</v>
      </c>
      <c r="AC20" s="4">
        <f t="shared" si="19"/>
        <v>203.90958590900374</v>
      </c>
      <c r="AD20" s="13">
        <f t="shared" si="20"/>
        <v>128.86958590900372</v>
      </c>
      <c r="AE20" s="24">
        <f t="shared" si="21"/>
        <v>166.38958590900373</v>
      </c>
      <c r="AF20" s="4">
        <f t="shared" si="22"/>
        <v>36.800623994934313</v>
      </c>
    </row>
    <row r="21" spans="1:32" ht="18" x14ac:dyDescent="0.4">
      <c r="A21" s="2">
        <v>17</v>
      </c>
      <c r="B21" s="21">
        <v>170</v>
      </c>
      <c r="C21" s="1">
        <f t="shared" si="0"/>
        <v>11390</v>
      </c>
      <c r="D21" s="1">
        <v>40</v>
      </c>
      <c r="E21" s="1">
        <f t="shared" si="1"/>
        <v>284.75</v>
      </c>
      <c r="F21" s="4">
        <f t="shared" si="2"/>
        <v>0.74656292776979749</v>
      </c>
      <c r="G21" s="18">
        <f t="shared" si="3"/>
        <v>0.46656292776979746</v>
      </c>
      <c r="H21" s="4">
        <f t="shared" si="4"/>
        <v>282.7364455976583</v>
      </c>
      <c r="I21" s="13">
        <f t="shared" si="5"/>
        <v>176.69554559765828</v>
      </c>
      <c r="J21" s="15">
        <f t="shared" si="6"/>
        <v>229.71599559765829</v>
      </c>
      <c r="K21" s="18">
        <f t="shared" si="7"/>
        <v>37.505210824818505</v>
      </c>
      <c r="L21" s="1">
        <f t="shared" si="8"/>
        <v>170</v>
      </c>
      <c r="M21" s="3">
        <v>6.15</v>
      </c>
      <c r="N21" s="15">
        <f t="shared" si="23"/>
        <v>313.64999999999998</v>
      </c>
      <c r="O21" s="4">
        <f t="shared" si="24"/>
        <v>7.4109704114961668</v>
      </c>
      <c r="P21" s="4">
        <f t="shared" si="25"/>
        <v>8.4262880714874182</v>
      </c>
      <c r="Q21" s="4">
        <f t="shared" si="26"/>
        <v>7.9186292414917929</v>
      </c>
      <c r="R21" s="15">
        <f t="shared" si="27"/>
        <v>403.85009131608143</v>
      </c>
      <c r="S21" s="23">
        <f t="shared" si="10"/>
        <v>281.32961562181129</v>
      </c>
      <c r="T21" s="5">
        <v>25</v>
      </c>
      <c r="U21" s="4">
        <f t="shared" si="11"/>
        <v>6.25</v>
      </c>
      <c r="V21" s="1">
        <f t="shared" si="12"/>
        <v>7118.75</v>
      </c>
      <c r="W21" s="1">
        <f t="shared" si="13"/>
        <v>1779.6875</v>
      </c>
      <c r="X21" s="4">
        <f t="shared" si="14"/>
        <v>148.80865557771489</v>
      </c>
      <c r="Y21" s="13">
        <f t="shared" si="15"/>
        <v>92.99765557771488</v>
      </c>
      <c r="Z21" s="16">
        <f t="shared" si="16"/>
        <v>124.16424418604652</v>
      </c>
      <c r="AA21" s="24">
        <f t="shared" si="17"/>
        <v>121.99018511382542</v>
      </c>
      <c r="AB21" s="4">
        <f t="shared" si="18"/>
        <v>37.505210824818505</v>
      </c>
      <c r="AC21" s="4">
        <f t="shared" si="19"/>
        <v>212.58379368244982</v>
      </c>
      <c r="AD21" s="13">
        <f t="shared" si="20"/>
        <v>132.85379368244983</v>
      </c>
      <c r="AE21" s="24">
        <f t="shared" si="21"/>
        <v>172.71879368244981</v>
      </c>
      <c r="AF21" s="4">
        <f t="shared" si="22"/>
        <v>37.505210824818491</v>
      </c>
    </row>
    <row r="22" spans="1:32" ht="18" x14ac:dyDescent="0.4">
      <c r="A22" s="2">
        <v>18</v>
      </c>
      <c r="B22" s="21">
        <v>180</v>
      </c>
      <c r="C22" s="1">
        <f t="shared" si="0"/>
        <v>12060</v>
      </c>
      <c r="D22" s="1">
        <v>40</v>
      </c>
      <c r="E22" s="1">
        <f t="shared" si="1"/>
        <v>301.5</v>
      </c>
      <c r="F22" s="4">
        <f t="shared" si="2"/>
        <v>0.73360538173029355</v>
      </c>
      <c r="G22" s="18">
        <f t="shared" si="3"/>
        <v>0.45360538173029352</v>
      </c>
      <c r="H22" s="4">
        <f t="shared" si="4"/>
        <v>294.17209004693905</v>
      </c>
      <c r="I22" s="13">
        <f t="shared" si="5"/>
        <v>181.89349004693906</v>
      </c>
      <c r="J22" s="15">
        <f t="shared" si="6"/>
        <v>238.03279004693906</v>
      </c>
      <c r="K22" s="18">
        <f t="shared" si="7"/>
        <v>38.167658931234584</v>
      </c>
      <c r="L22" s="1">
        <f t="shared" si="8"/>
        <v>180</v>
      </c>
      <c r="M22" s="3">
        <v>6.1</v>
      </c>
      <c r="N22" s="15">
        <f t="shared" si="23"/>
        <v>329.4</v>
      </c>
      <c r="O22" s="4">
        <f t="shared" si="24"/>
        <v>7.5780292454587901</v>
      </c>
      <c r="P22" s="4">
        <f t="shared" si="25"/>
        <v>8.6285553555767525</v>
      </c>
      <c r="Q22" s="4">
        <f t="shared" si="26"/>
        <v>8.1032923005177722</v>
      </c>
      <c r="R22" s="15">
        <f t="shared" si="27"/>
        <v>437.57778422795974</v>
      </c>
      <c r="S22" s="23">
        <f t="shared" si="10"/>
        <v>296.21523087375539</v>
      </c>
      <c r="T22" s="5">
        <v>25</v>
      </c>
      <c r="U22" s="4">
        <f t="shared" si="11"/>
        <v>6.25</v>
      </c>
      <c r="V22" s="1">
        <f t="shared" si="12"/>
        <v>7537.5</v>
      </c>
      <c r="W22" s="1">
        <f t="shared" si="13"/>
        <v>1884.375</v>
      </c>
      <c r="X22" s="4">
        <f t="shared" si="14"/>
        <v>154.82741581417844</v>
      </c>
      <c r="Y22" s="13">
        <f t="shared" si="15"/>
        <v>95.733415814178443</v>
      </c>
      <c r="Z22" s="16">
        <f t="shared" si="16"/>
        <v>131.46802325581396</v>
      </c>
      <c r="AA22" s="24">
        <f t="shared" si="17"/>
        <v>127.34295162805695</v>
      </c>
      <c r="AB22" s="4">
        <f t="shared" si="18"/>
        <v>38.167658931234591</v>
      </c>
      <c r="AC22" s="4">
        <f t="shared" si="19"/>
        <v>221.18202259168351</v>
      </c>
      <c r="AD22" s="13">
        <f t="shared" si="20"/>
        <v>136.76202259168349</v>
      </c>
      <c r="AE22" s="24">
        <f t="shared" si="21"/>
        <v>178.9720225916835</v>
      </c>
      <c r="AF22" s="4">
        <f t="shared" si="22"/>
        <v>38.167658931234591</v>
      </c>
    </row>
    <row r="23" spans="1:32" ht="18" x14ac:dyDescent="0.4">
      <c r="A23" s="2">
        <v>19</v>
      </c>
      <c r="B23" s="21">
        <v>190</v>
      </c>
      <c r="C23" s="1">
        <f t="shared" si="0"/>
        <v>12730</v>
      </c>
      <c r="D23" s="1">
        <v>40</v>
      </c>
      <c r="E23" s="1">
        <f t="shared" si="1"/>
        <v>318.25</v>
      </c>
      <c r="F23" s="4">
        <f t="shared" si="2"/>
        <v>0.72179477204782616</v>
      </c>
      <c r="G23" s="18">
        <f t="shared" si="3"/>
        <v>0.44179477204782613</v>
      </c>
      <c r="H23" s="4">
        <f t="shared" si="4"/>
        <v>305.51587765161355</v>
      </c>
      <c r="I23" s="13">
        <f t="shared" si="5"/>
        <v>186.99957765161349</v>
      </c>
      <c r="J23" s="15">
        <f t="shared" si="6"/>
        <v>246.25772765161352</v>
      </c>
      <c r="K23" s="18">
        <f t="shared" si="7"/>
        <v>38.79219008550082</v>
      </c>
      <c r="L23" s="1">
        <f t="shared" si="8"/>
        <v>190</v>
      </c>
      <c r="M23" s="3">
        <v>6.05</v>
      </c>
      <c r="N23" s="15">
        <f t="shared" si="23"/>
        <v>344.85</v>
      </c>
      <c r="O23" s="4">
        <f t="shared" si="24"/>
        <v>7.7395178172070036</v>
      </c>
      <c r="P23" s="4">
        <f t="shared" si="25"/>
        <v>8.8243503903080143</v>
      </c>
      <c r="Q23" s="4">
        <f t="shared" si="26"/>
        <v>8.2819341037575089</v>
      </c>
      <c r="R23" s="15">
        <f t="shared" si="27"/>
        <v>472.07024391417798</v>
      </c>
      <c r="S23" s="23">
        <f t="shared" si="10"/>
        <v>311.1386853738037</v>
      </c>
      <c r="T23" s="5">
        <v>25</v>
      </c>
      <c r="U23" s="4">
        <f t="shared" si="11"/>
        <v>6.25</v>
      </c>
      <c r="V23" s="1">
        <f t="shared" si="12"/>
        <v>7956.25</v>
      </c>
      <c r="W23" s="1">
        <f t="shared" si="13"/>
        <v>1989.0625</v>
      </c>
      <c r="X23" s="4">
        <f t="shared" si="14"/>
        <v>160.79783034295446</v>
      </c>
      <c r="Y23" s="13">
        <f t="shared" si="15"/>
        <v>98.42083034295446</v>
      </c>
      <c r="Z23" s="16">
        <f t="shared" si="16"/>
        <v>138.7718023255814</v>
      </c>
      <c r="AA23" s="24">
        <f t="shared" si="17"/>
        <v>132.66348767049678</v>
      </c>
      <c r="AB23" s="4">
        <f t="shared" si="18"/>
        <v>38.792190085500813</v>
      </c>
      <c r="AC23" s="4">
        <f t="shared" si="19"/>
        <v>229.71118620422067</v>
      </c>
      <c r="AD23" s="13">
        <f t="shared" si="20"/>
        <v>140.60118620422065</v>
      </c>
      <c r="AE23" s="24">
        <f t="shared" si="21"/>
        <v>185.15618620422066</v>
      </c>
      <c r="AF23" s="4">
        <f t="shared" si="22"/>
        <v>38.79219008550082</v>
      </c>
    </row>
    <row r="24" spans="1:32" ht="18" x14ac:dyDescent="0.4">
      <c r="A24" s="2">
        <v>20</v>
      </c>
      <c r="B24" s="21">
        <v>200</v>
      </c>
      <c r="C24" s="1">
        <f t="shared" si="0"/>
        <v>13400</v>
      </c>
      <c r="D24" s="1">
        <v>40</v>
      </c>
      <c r="E24" s="1">
        <f t="shared" si="1"/>
        <v>335</v>
      </c>
      <c r="F24" s="4">
        <f t="shared" si="2"/>
        <v>0.71097684588205423</v>
      </c>
      <c r="G24" s="18">
        <f t="shared" si="3"/>
        <v>0.43097684588205415</v>
      </c>
      <c r="H24" s="4">
        <f>1.33*E24*F24</f>
        <v>316.77573368274926</v>
      </c>
      <c r="I24" s="13">
        <f>1.33*E24*G24</f>
        <v>192.02173368274924</v>
      </c>
      <c r="J24" s="15">
        <f>(H24+I24)/2</f>
        <v>254.39873368274925</v>
      </c>
      <c r="K24" s="18">
        <f>100*(1-I24/H24)</f>
        <v>39.382435816545559</v>
      </c>
      <c r="L24" s="1">
        <f t="shared" si="8"/>
        <v>200</v>
      </c>
      <c r="M24" s="3">
        <v>6</v>
      </c>
      <c r="N24" s="15">
        <f t="shared" si="23"/>
        <v>360</v>
      </c>
      <c r="O24" s="4">
        <f t="shared" si="24"/>
        <v>7.8959010702346397</v>
      </c>
      <c r="P24" s="4">
        <f t="shared" si="25"/>
        <v>9.0142053669401037</v>
      </c>
      <c r="Q24" s="4">
        <f t="shared" si="26"/>
        <v>8.4550532185873717</v>
      </c>
      <c r="R24" s="15">
        <f t="shared" si="27"/>
        <v>507.30319311524232</v>
      </c>
      <c r="S24" s="23">
        <f t="shared" si="10"/>
        <v>326.09987883269798</v>
      </c>
      <c r="T24" s="5">
        <v>25</v>
      </c>
      <c r="U24" s="4">
        <f t="shared" si="11"/>
        <v>6.25</v>
      </c>
      <c r="V24" s="1">
        <f t="shared" si="12"/>
        <v>8375</v>
      </c>
      <c r="W24" s="1">
        <f t="shared" si="13"/>
        <v>2093.75</v>
      </c>
      <c r="X24" s="4">
        <f t="shared" si="14"/>
        <v>166.72407035934171</v>
      </c>
      <c r="Y24" s="13">
        <f t="shared" si="15"/>
        <v>101.06407035934168</v>
      </c>
      <c r="Z24" s="16">
        <f t="shared" si="16"/>
        <v>146.07558139534885</v>
      </c>
      <c r="AA24" s="24">
        <f t="shared" si="17"/>
        <v>137.95457403801075</v>
      </c>
      <c r="AB24" s="4">
        <f t="shared" si="18"/>
        <v>39.382435816545566</v>
      </c>
      <c r="AC24" s="4">
        <f t="shared" si="19"/>
        <v>238.17724337048816</v>
      </c>
      <c r="AD24" s="13">
        <f t="shared" si="20"/>
        <v>144.37724337048815</v>
      </c>
      <c r="AE24" s="24">
        <f t="shared" si="21"/>
        <v>191.27724337048815</v>
      </c>
      <c r="AF24" s="4">
        <f t="shared" si="22"/>
        <v>39.382435816545559</v>
      </c>
    </row>
    <row r="31" spans="1:32" ht="18" x14ac:dyDescent="0.35">
      <c r="O31" s="11"/>
      <c r="P31" s="11"/>
      <c r="Q31" s="11"/>
      <c r="R31" s="11"/>
    </row>
    <row r="34" spans="12:18" x14ac:dyDescent="0.35">
      <c r="L34"/>
      <c r="M34"/>
      <c r="N34"/>
      <c r="O34"/>
      <c r="P34"/>
      <c r="Q34"/>
      <c r="R34"/>
    </row>
  </sheetData>
  <mergeCells count="21">
    <mergeCell ref="X2:AB2"/>
    <mergeCell ref="AC2:AF2"/>
    <mergeCell ref="X1:AB1"/>
    <mergeCell ref="AC1:AF1"/>
    <mergeCell ref="L2:N2"/>
    <mergeCell ref="O2:R2"/>
    <mergeCell ref="L1:N1"/>
    <mergeCell ref="O1:R1"/>
    <mergeCell ref="T2:T3"/>
    <mergeCell ref="V1:W1"/>
    <mergeCell ref="U2:U3"/>
    <mergeCell ref="V2:W2"/>
    <mergeCell ref="S2:S3"/>
    <mergeCell ref="F2:G2"/>
    <mergeCell ref="F1:G1"/>
    <mergeCell ref="H2:K2"/>
    <mergeCell ref="H1:K1"/>
    <mergeCell ref="A2:A4"/>
    <mergeCell ref="D1:E1"/>
    <mergeCell ref="D2:E2"/>
    <mergeCell ref="B2:B3"/>
  </mergeCells>
  <pageMargins left="0.25" right="0.25" top="0.75" bottom="0.75" header="0.3" footer="0.3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Príkon na TV od počtu bytov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kalus</dc:creator>
  <cp:lastModifiedBy>kalus</cp:lastModifiedBy>
  <cp:lastPrinted>2020-06-15T11:09:49Z</cp:lastPrinted>
  <dcterms:created xsi:type="dcterms:W3CDTF">2020-02-22T18:34:22Z</dcterms:created>
  <dcterms:modified xsi:type="dcterms:W3CDTF">2021-08-19T14:38:29Z</dcterms:modified>
</cp:coreProperties>
</file>