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lus\Desktop\ODBORNÁ PRÍRUČKA_18.08.2021\"/>
    </mc:Choice>
  </mc:AlternateContent>
  <bookViews>
    <workbookView xWindow="-28920" yWindow="-120" windowWidth="29040" windowHeight="15990"/>
  </bookViews>
  <sheets>
    <sheet name="Tepelný príkon na vykurovanie" sheetId="1" r:id="rId1"/>
    <sheet name="Tepelný príkon na teplú vodu" sheetId="3" r:id="rId2"/>
    <sheet name="Tepelný príkon na vetranie" sheetId="2" r:id="rId3"/>
    <sheet name="Rekapitulácia" sheetId="4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2" l="1"/>
  <c r="C9" i="2"/>
  <c r="A13" i="4" l="1"/>
  <c r="A12" i="4"/>
  <c r="D9" i="4"/>
  <c r="E9" i="4"/>
  <c r="F9" i="4"/>
  <c r="G9" i="4"/>
  <c r="H9" i="4"/>
  <c r="I9" i="4"/>
  <c r="J9" i="4"/>
  <c r="K9" i="4"/>
  <c r="L9" i="4"/>
  <c r="M9" i="4"/>
  <c r="D10" i="4"/>
  <c r="E10" i="4"/>
  <c r="F10" i="4"/>
  <c r="G10" i="4"/>
  <c r="H10" i="4"/>
  <c r="I10" i="4"/>
  <c r="J10" i="4"/>
  <c r="K10" i="4"/>
  <c r="L10" i="4"/>
  <c r="M10" i="4"/>
  <c r="D11" i="4"/>
  <c r="E11" i="4"/>
  <c r="F11" i="4"/>
  <c r="G11" i="4"/>
  <c r="H11" i="4"/>
  <c r="I11" i="4"/>
  <c r="J11" i="4"/>
  <c r="K11" i="4"/>
  <c r="L11" i="4"/>
  <c r="M11" i="4"/>
  <c r="A11" i="4"/>
  <c r="A10" i="4"/>
  <c r="A9" i="4"/>
  <c r="A8" i="4"/>
  <c r="A7" i="4"/>
  <c r="C11" i="4"/>
  <c r="C10" i="4"/>
  <c r="C9" i="4"/>
  <c r="M8" i="4"/>
  <c r="L8" i="4"/>
  <c r="K8" i="4"/>
  <c r="J8" i="4"/>
  <c r="I8" i="4"/>
  <c r="H8" i="4"/>
  <c r="G8" i="4"/>
  <c r="F8" i="4"/>
  <c r="E8" i="4"/>
  <c r="D8" i="4"/>
  <c r="C8" i="4"/>
  <c r="M7" i="4"/>
  <c r="L7" i="4"/>
  <c r="K7" i="4"/>
  <c r="J7" i="4"/>
  <c r="I7" i="4"/>
  <c r="H7" i="4"/>
  <c r="G7" i="4"/>
  <c r="F7" i="4"/>
  <c r="E7" i="4"/>
  <c r="D7" i="4"/>
  <c r="C7" i="4"/>
  <c r="M6" i="4"/>
  <c r="L6" i="4"/>
  <c r="K6" i="4"/>
  <c r="J6" i="4"/>
  <c r="I6" i="4"/>
  <c r="H6" i="4"/>
  <c r="G6" i="4"/>
  <c r="F6" i="4"/>
  <c r="E6" i="4"/>
  <c r="D6" i="4"/>
  <c r="C6" i="4"/>
  <c r="M5" i="4"/>
  <c r="L5" i="4"/>
  <c r="K5" i="4"/>
  <c r="J5" i="4"/>
  <c r="I5" i="4"/>
  <c r="H5" i="4"/>
  <c r="G5" i="4"/>
  <c r="F5" i="4"/>
  <c r="E5" i="4"/>
  <c r="D5" i="4"/>
  <c r="C5" i="4"/>
  <c r="E35" i="3"/>
  <c r="F35" i="3"/>
  <c r="G35" i="3"/>
  <c r="H35" i="3"/>
  <c r="I35" i="3"/>
  <c r="J35" i="3"/>
  <c r="K35" i="3"/>
  <c r="L35" i="3"/>
  <c r="M35" i="3"/>
  <c r="N35" i="3"/>
  <c r="E36" i="3"/>
  <c r="F36" i="3"/>
  <c r="G36" i="3"/>
  <c r="H36" i="3"/>
  <c r="I36" i="3"/>
  <c r="J36" i="3"/>
  <c r="K36" i="3"/>
  <c r="L36" i="3"/>
  <c r="M36" i="3"/>
  <c r="N36" i="3"/>
  <c r="D36" i="3"/>
  <c r="D35" i="3"/>
  <c r="N34" i="3"/>
  <c r="N33" i="3"/>
  <c r="M34" i="3"/>
  <c r="M33" i="3"/>
  <c r="L34" i="3"/>
  <c r="L33" i="3"/>
  <c r="K34" i="3"/>
  <c r="K33" i="3"/>
  <c r="J34" i="3"/>
  <c r="J33" i="3"/>
  <c r="I34" i="3"/>
  <c r="I33" i="3"/>
  <c r="H34" i="3"/>
  <c r="H33" i="3"/>
  <c r="G34" i="3"/>
  <c r="G33" i="3"/>
  <c r="F34" i="3"/>
  <c r="F33" i="3"/>
  <c r="E34" i="3"/>
  <c r="E33" i="3"/>
  <c r="D34" i="3"/>
  <c r="D33" i="3"/>
  <c r="E29" i="3"/>
  <c r="F29" i="3"/>
  <c r="G29" i="3"/>
  <c r="H29" i="3"/>
  <c r="I29" i="3"/>
  <c r="J29" i="3"/>
  <c r="K29" i="3"/>
  <c r="L29" i="3"/>
  <c r="M29" i="3"/>
  <c r="N29" i="3"/>
  <c r="E30" i="3"/>
  <c r="F30" i="3"/>
  <c r="G30" i="3"/>
  <c r="H30" i="3"/>
  <c r="I30" i="3"/>
  <c r="J30" i="3"/>
  <c r="K30" i="3"/>
  <c r="L30" i="3"/>
  <c r="M30" i="3"/>
  <c r="N30" i="3"/>
  <c r="D30" i="3"/>
  <c r="D29" i="3"/>
  <c r="N28" i="3"/>
  <c r="N27" i="3"/>
  <c r="M28" i="3"/>
  <c r="M27" i="3"/>
  <c r="L28" i="3"/>
  <c r="L27" i="3"/>
  <c r="K28" i="3"/>
  <c r="K27" i="3"/>
  <c r="J28" i="3"/>
  <c r="J27" i="3"/>
  <c r="I28" i="3"/>
  <c r="I27" i="3"/>
  <c r="H28" i="3"/>
  <c r="H27" i="3"/>
  <c r="F28" i="3"/>
  <c r="F27" i="3"/>
  <c r="E28" i="3"/>
  <c r="E27" i="3"/>
  <c r="D28" i="3"/>
  <c r="D27" i="3"/>
  <c r="G28" i="3"/>
  <c r="G27" i="3"/>
  <c r="E24" i="3"/>
  <c r="F24" i="3"/>
  <c r="G24" i="3"/>
  <c r="H24" i="3"/>
  <c r="I24" i="3"/>
  <c r="J24" i="3"/>
  <c r="K24" i="3"/>
  <c r="L24" i="3"/>
  <c r="M24" i="3"/>
  <c r="N24" i="3"/>
  <c r="D24" i="3"/>
  <c r="E23" i="3"/>
  <c r="F23" i="3"/>
  <c r="G23" i="3"/>
  <c r="H23" i="3"/>
  <c r="I23" i="3"/>
  <c r="J23" i="3"/>
  <c r="K23" i="3"/>
  <c r="L23" i="3"/>
  <c r="M23" i="3"/>
  <c r="N23" i="3"/>
  <c r="D23" i="3"/>
  <c r="N22" i="3"/>
  <c r="M22" i="3"/>
  <c r="L22" i="3"/>
  <c r="K22" i="3"/>
  <c r="J22" i="3"/>
  <c r="I22" i="3"/>
  <c r="G22" i="3"/>
  <c r="H22" i="3"/>
  <c r="F22" i="3"/>
  <c r="E22" i="3"/>
  <c r="D22" i="3"/>
  <c r="N21" i="3"/>
  <c r="M21" i="3"/>
  <c r="L21" i="3"/>
  <c r="K21" i="3"/>
  <c r="J21" i="3"/>
  <c r="I21" i="3"/>
  <c r="H21" i="3"/>
  <c r="G21" i="3"/>
  <c r="F21" i="3"/>
  <c r="E21" i="3"/>
  <c r="D21" i="3"/>
  <c r="D13" i="2"/>
  <c r="D16" i="2" s="1"/>
  <c r="H13" i="2"/>
  <c r="H16" i="2" s="1"/>
  <c r="C13" i="2"/>
  <c r="C19" i="2" s="1"/>
  <c r="F11" i="2"/>
  <c r="F13" i="2" s="1"/>
  <c r="F19" i="2" s="1"/>
  <c r="G11" i="2"/>
  <c r="G13" i="2" s="1"/>
  <c r="G16" i="2" s="1"/>
  <c r="H11" i="2"/>
  <c r="I11" i="2"/>
  <c r="I13" i="2" s="1"/>
  <c r="J11" i="2"/>
  <c r="J13" i="2" s="1"/>
  <c r="J19" i="2" s="1"/>
  <c r="K11" i="2"/>
  <c r="K13" i="2" s="1"/>
  <c r="K19" i="2" s="1"/>
  <c r="L11" i="2"/>
  <c r="L13" i="2" s="1"/>
  <c r="L16" i="2" s="1"/>
  <c r="M11" i="2"/>
  <c r="M13" i="2" s="1"/>
  <c r="E13" i="2"/>
  <c r="F7" i="2"/>
  <c r="G7" i="2"/>
  <c r="H7" i="2"/>
  <c r="I7" i="2"/>
  <c r="J7" i="2"/>
  <c r="K7" i="2"/>
  <c r="L7" i="2"/>
  <c r="M7" i="2"/>
  <c r="M6" i="2"/>
  <c r="L6" i="2"/>
  <c r="L8" i="2" s="1"/>
  <c r="L14" i="2" s="1"/>
  <c r="L20" i="2" s="1"/>
  <c r="K6" i="2"/>
  <c r="K8" i="2" s="1"/>
  <c r="K17" i="2" s="1"/>
  <c r="K23" i="2" s="1"/>
  <c r="J6" i="2"/>
  <c r="J8" i="2" s="1"/>
  <c r="J17" i="2" s="1"/>
  <c r="J23" i="2" s="1"/>
  <c r="I6" i="2"/>
  <c r="H6" i="2"/>
  <c r="H8" i="2" s="1"/>
  <c r="H14" i="2" s="1"/>
  <c r="H20" i="2" s="1"/>
  <c r="G6" i="2"/>
  <c r="G8" i="2" s="1"/>
  <c r="G17" i="2" s="1"/>
  <c r="G23" i="2" s="1"/>
  <c r="F6" i="2"/>
  <c r="F8" i="2" s="1"/>
  <c r="F17" i="2" s="1"/>
  <c r="F23" i="2" s="1"/>
  <c r="E6" i="2"/>
  <c r="D6" i="2"/>
  <c r="D8" i="2" s="1"/>
  <c r="D14" i="2" s="1"/>
  <c r="D20" i="2" s="1"/>
  <c r="C6" i="2"/>
  <c r="C8" i="2" s="1"/>
  <c r="G22" i="2" l="1"/>
  <c r="C25" i="2"/>
  <c r="E8" i="2"/>
  <c r="E17" i="2" s="1"/>
  <c r="L22" i="2"/>
  <c r="K25" i="2"/>
  <c r="K13" i="4"/>
  <c r="G13" i="4"/>
  <c r="D22" i="2"/>
  <c r="J25" i="2"/>
  <c r="F25" i="2"/>
  <c r="H22" i="2"/>
  <c r="J13" i="4"/>
  <c r="F13" i="4"/>
  <c r="L12" i="4"/>
  <c r="H12" i="4"/>
  <c r="H16" i="4" s="1"/>
  <c r="D12" i="4"/>
  <c r="D14" i="4" s="1"/>
  <c r="E16" i="2"/>
  <c r="E22" i="2" s="1"/>
  <c r="E19" i="2"/>
  <c r="E25" i="2" s="1"/>
  <c r="M16" i="2"/>
  <c r="M22" i="2" s="1"/>
  <c r="M19" i="2"/>
  <c r="M25" i="2" s="1"/>
  <c r="I16" i="2"/>
  <c r="I22" i="2" s="1"/>
  <c r="I19" i="2"/>
  <c r="I25" i="2" s="1"/>
  <c r="G14" i="2"/>
  <c r="H19" i="2"/>
  <c r="H25" i="2" s="1"/>
  <c r="K14" i="2"/>
  <c r="I8" i="2"/>
  <c r="I14" i="2" s="1"/>
  <c r="M8" i="2"/>
  <c r="M17" i="2" s="1"/>
  <c r="L19" i="2"/>
  <c r="L25" i="2" s="1"/>
  <c r="D19" i="2"/>
  <c r="D25" i="2" s="1"/>
  <c r="I17" i="2"/>
  <c r="C17" i="2"/>
  <c r="C14" i="2"/>
  <c r="K16" i="2"/>
  <c r="K22" i="2" s="1"/>
  <c r="D17" i="2"/>
  <c r="C16" i="2"/>
  <c r="C22" i="2" s="1"/>
  <c r="J16" i="2"/>
  <c r="J22" i="2" s="1"/>
  <c r="F16" i="2"/>
  <c r="F22" i="2" s="1"/>
  <c r="J14" i="2"/>
  <c r="F14" i="2"/>
  <c r="G19" i="2"/>
  <c r="G25" i="2" s="1"/>
  <c r="L17" i="2"/>
  <c r="H17" i="2"/>
  <c r="C6" i="1"/>
  <c r="C11" i="1" s="1"/>
  <c r="C13" i="1" s="1"/>
  <c r="C12" i="1"/>
  <c r="C16" i="1"/>
  <c r="C17" i="1"/>
  <c r="C18" i="1"/>
  <c r="C19" i="1"/>
  <c r="N7" i="3"/>
  <c r="M5" i="2" s="1"/>
  <c r="M7" i="3"/>
  <c r="L5" i="2" s="1"/>
  <c r="L7" i="3"/>
  <c r="K5" i="2" s="1"/>
  <c r="K7" i="3"/>
  <c r="J5" i="2" s="1"/>
  <c r="J7" i="3"/>
  <c r="I5" i="2" s="1"/>
  <c r="I7" i="3"/>
  <c r="H5" i="2" s="1"/>
  <c r="H7" i="3"/>
  <c r="G5" i="2" s="1"/>
  <c r="G7" i="3"/>
  <c r="F5" i="2" s="1"/>
  <c r="F7" i="3"/>
  <c r="E5" i="2" s="1"/>
  <c r="E7" i="3"/>
  <c r="D5" i="2" s="1"/>
  <c r="D7" i="3"/>
  <c r="C5" i="2" s="1"/>
  <c r="E14" i="2" l="1"/>
  <c r="M14" i="2"/>
  <c r="M23" i="2"/>
  <c r="M13" i="4"/>
  <c r="I23" i="2"/>
  <c r="I13" i="4"/>
  <c r="J20" i="2"/>
  <c r="J12" i="4"/>
  <c r="M20" i="2"/>
  <c r="M12" i="4"/>
  <c r="H14" i="4"/>
  <c r="L18" i="4"/>
  <c r="L15" i="4"/>
  <c r="L17" i="4"/>
  <c r="L19" i="4"/>
  <c r="L23" i="2"/>
  <c r="L13" i="4"/>
  <c r="E23" i="2"/>
  <c r="E13" i="4"/>
  <c r="L14" i="4"/>
  <c r="F24" i="4"/>
  <c r="F20" i="4"/>
  <c r="F22" i="4"/>
  <c r="F23" i="4"/>
  <c r="F25" i="4"/>
  <c r="F21" i="4"/>
  <c r="K22" i="4"/>
  <c r="K24" i="4"/>
  <c r="K23" i="4"/>
  <c r="K25" i="4"/>
  <c r="K21" i="4"/>
  <c r="K20" i="4"/>
  <c r="F20" i="2"/>
  <c r="F12" i="4"/>
  <c r="C23" i="2"/>
  <c r="C13" i="4"/>
  <c r="H18" i="4"/>
  <c r="H15" i="4"/>
  <c r="H17" i="4"/>
  <c r="H19" i="4"/>
  <c r="H23" i="2"/>
  <c r="H13" i="4"/>
  <c r="D23" i="2"/>
  <c r="D13" i="4"/>
  <c r="E20" i="2"/>
  <c r="E12" i="4"/>
  <c r="G20" i="2"/>
  <c r="G12" i="4"/>
  <c r="L16" i="4"/>
  <c r="G22" i="4"/>
  <c r="G24" i="4"/>
  <c r="G25" i="4"/>
  <c r="G20" i="4"/>
  <c r="G23" i="4"/>
  <c r="G21" i="4"/>
  <c r="C20" i="2"/>
  <c r="C12" i="4"/>
  <c r="I20" i="2"/>
  <c r="I12" i="4"/>
  <c r="K20" i="2"/>
  <c r="K12" i="4"/>
  <c r="D18" i="4"/>
  <c r="D15" i="4"/>
  <c r="D17" i="4"/>
  <c r="D19" i="4"/>
  <c r="J24" i="4"/>
  <c r="J20" i="4"/>
  <c r="J23" i="4"/>
  <c r="J25" i="4"/>
  <c r="J21" i="4"/>
  <c r="J22" i="4"/>
  <c r="D16" i="4"/>
  <c r="K26" i="2"/>
  <c r="K28" i="2"/>
  <c r="K29" i="2"/>
  <c r="K31" i="2"/>
  <c r="D26" i="2"/>
  <c r="D28" i="2"/>
  <c r="D29" i="2"/>
  <c r="D31" i="2"/>
  <c r="H26" i="2"/>
  <c r="H28" i="2"/>
  <c r="H29" i="2"/>
  <c r="H31" i="2"/>
  <c r="L26" i="2"/>
  <c r="L28" i="2"/>
  <c r="L29" i="2"/>
  <c r="L31" i="2"/>
  <c r="C28" i="2"/>
  <c r="C31" i="2"/>
  <c r="C26" i="2"/>
  <c r="C29" i="2"/>
  <c r="I29" i="2"/>
  <c r="I31" i="2"/>
  <c r="I26" i="2"/>
  <c r="I28" i="2"/>
  <c r="M29" i="2"/>
  <c r="M31" i="2"/>
  <c r="M26" i="2"/>
  <c r="M28" i="2"/>
  <c r="G26" i="2"/>
  <c r="G28" i="2"/>
  <c r="G29" i="2"/>
  <c r="G31" i="2"/>
  <c r="E29" i="2"/>
  <c r="E31" i="2"/>
  <c r="E26" i="2"/>
  <c r="E28" i="2"/>
  <c r="F29" i="2"/>
  <c r="F31" i="2"/>
  <c r="F26" i="2"/>
  <c r="F28" i="2"/>
  <c r="J29" i="2"/>
  <c r="J31" i="2"/>
  <c r="J26" i="2"/>
  <c r="J28" i="2"/>
  <c r="N10" i="3"/>
  <c r="M10" i="3"/>
  <c r="L10" i="3"/>
  <c r="K10" i="3"/>
  <c r="J10" i="3"/>
  <c r="I10" i="3"/>
  <c r="H10" i="3"/>
  <c r="G10" i="3"/>
  <c r="F10" i="3"/>
  <c r="E10" i="3"/>
  <c r="D10" i="3"/>
  <c r="N8" i="3"/>
  <c r="M9" i="2" s="1"/>
  <c r="M12" i="2" s="1"/>
  <c r="M8" i="3"/>
  <c r="L9" i="2" s="1"/>
  <c r="L12" i="2" s="1"/>
  <c r="L8" i="3"/>
  <c r="K9" i="2" s="1"/>
  <c r="K12" i="2" s="1"/>
  <c r="K8" i="3"/>
  <c r="J9" i="2" s="1"/>
  <c r="J12" i="2" s="1"/>
  <c r="J8" i="3"/>
  <c r="I9" i="2" s="1"/>
  <c r="I12" i="2" s="1"/>
  <c r="I8" i="3"/>
  <c r="H9" i="2" s="1"/>
  <c r="H12" i="2" s="1"/>
  <c r="H8" i="3"/>
  <c r="G9" i="2" s="1"/>
  <c r="G12" i="2" s="1"/>
  <c r="G8" i="3"/>
  <c r="F9" i="2" s="1"/>
  <c r="F12" i="2" s="1"/>
  <c r="F8" i="3"/>
  <c r="E9" i="2" s="1"/>
  <c r="E12" i="2" s="1"/>
  <c r="E8" i="3"/>
  <c r="D9" i="2" s="1"/>
  <c r="D12" i="2" s="1"/>
  <c r="D8" i="3"/>
  <c r="C12" i="2" s="1"/>
  <c r="I20" i="4" l="1"/>
  <c r="I23" i="4"/>
  <c r="I25" i="4"/>
  <c r="I21" i="4"/>
  <c r="I24" i="4"/>
  <c r="I22" i="4"/>
  <c r="G17" i="4"/>
  <c r="G19" i="4"/>
  <c r="G18" i="4"/>
  <c r="G16" i="4"/>
  <c r="G14" i="4"/>
  <c r="G15" i="4"/>
  <c r="D23" i="4"/>
  <c r="D25" i="4"/>
  <c r="D21" i="4"/>
  <c r="D22" i="4"/>
  <c r="D24" i="4"/>
  <c r="D20" i="4"/>
  <c r="C23" i="4"/>
  <c r="C20" i="4"/>
  <c r="C22" i="4"/>
  <c r="C25" i="4"/>
  <c r="C21" i="4"/>
  <c r="C24" i="4"/>
  <c r="J17" i="4"/>
  <c r="J19" i="4"/>
  <c r="J18" i="4"/>
  <c r="J14" i="4"/>
  <c r="J16" i="4"/>
  <c r="J15" i="4"/>
  <c r="M20" i="4"/>
  <c r="M23" i="4"/>
  <c r="M25" i="4"/>
  <c r="M21" i="4"/>
  <c r="M22" i="4"/>
  <c r="M24" i="4"/>
  <c r="E18" i="4"/>
  <c r="E14" i="4"/>
  <c r="E17" i="4"/>
  <c r="E19" i="4"/>
  <c r="E15" i="4"/>
  <c r="E16" i="4"/>
  <c r="H23" i="4"/>
  <c r="H25" i="4"/>
  <c r="H21" i="4"/>
  <c r="H22" i="4"/>
  <c r="H20" i="4"/>
  <c r="H24" i="4"/>
  <c r="F17" i="4"/>
  <c r="F19" i="4"/>
  <c r="F18" i="4"/>
  <c r="F16" i="4"/>
  <c r="F15" i="4"/>
  <c r="F14" i="4"/>
  <c r="M14" i="4"/>
  <c r="M18" i="4"/>
  <c r="M17" i="4"/>
  <c r="M19" i="4"/>
  <c r="M15" i="4"/>
  <c r="M16" i="4"/>
  <c r="K17" i="4"/>
  <c r="K19" i="4"/>
  <c r="K18" i="4"/>
  <c r="K15" i="4"/>
  <c r="K16" i="4"/>
  <c r="K14" i="4"/>
  <c r="C19" i="4"/>
  <c r="C18" i="4"/>
  <c r="C17" i="4"/>
  <c r="C16" i="4"/>
  <c r="C14" i="4"/>
  <c r="C15" i="4"/>
  <c r="L23" i="4"/>
  <c r="L25" i="4"/>
  <c r="L21" i="4"/>
  <c r="L22" i="4"/>
  <c r="L24" i="4"/>
  <c r="L20" i="4"/>
  <c r="I18" i="4"/>
  <c r="I17" i="4"/>
  <c r="I19" i="4"/>
  <c r="I14" i="4"/>
  <c r="I16" i="4"/>
  <c r="I15" i="4"/>
  <c r="E20" i="4"/>
  <c r="E23" i="4"/>
  <c r="E25" i="4"/>
  <c r="E21" i="4"/>
  <c r="E22" i="4"/>
  <c r="E24" i="4"/>
  <c r="E18" i="2"/>
  <c r="E15" i="2"/>
  <c r="I15" i="2"/>
  <c r="I18" i="2"/>
  <c r="M18" i="2"/>
  <c r="M15" i="2"/>
  <c r="F15" i="2"/>
  <c r="F18" i="2"/>
  <c r="J15" i="2"/>
  <c r="J18" i="2"/>
  <c r="C15" i="2"/>
  <c r="C18" i="2"/>
  <c r="G18" i="2"/>
  <c r="G15" i="2"/>
  <c r="K18" i="2"/>
  <c r="K15" i="2"/>
  <c r="D18" i="2"/>
  <c r="D15" i="2"/>
  <c r="H18" i="2"/>
  <c r="H15" i="2"/>
  <c r="L18" i="2"/>
  <c r="L15" i="2"/>
  <c r="K11" i="3"/>
  <c r="F11" i="3"/>
  <c r="F17" i="3" s="1"/>
  <c r="F26" i="3" s="1"/>
  <c r="F32" i="3" s="1"/>
  <c r="J11" i="3"/>
  <c r="J17" i="3" s="1"/>
  <c r="J26" i="3" s="1"/>
  <c r="J32" i="3" s="1"/>
  <c r="N11" i="3"/>
  <c r="N17" i="3" s="1"/>
  <c r="N26" i="3" s="1"/>
  <c r="N32" i="3" s="1"/>
  <c r="G11" i="3"/>
  <c r="G17" i="3" s="1"/>
  <c r="G26" i="3" s="1"/>
  <c r="G32" i="3" s="1"/>
  <c r="D11" i="3"/>
  <c r="D17" i="3" s="1"/>
  <c r="D26" i="3" s="1"/>
  <c r="D32" i="3" s="1"/>
  <c r="H11" i="3"/>
  <c r="H17" i="3" s="1"/>
  <c r="H26" i="3" s="1"/>
  <c r="H32" i="3" s="1"/>
  <c r="L11" i="3"/>
  <c r="L17" i="3" s="1"/>
  <c r="L26" i="3" s="1"/>
  <c r="L32" i="3" s="1"/>
  <c r="E11" i="3"/>
  <c r="E17" i="3" s="1"/>
  <c r="E26" i="3" s="1"/>
  <c r="E32" i="3" s="1"/>
  <c r="I11" i="3"/>
  <c r="I17" i="3" s="1"/>
  <c r="I26" i="3" s="1"/>
  <c r="I32" i="3" s="1"/>
  <c r="M11" i="3"/>
  <c r="M17" i="3" s="1"/>
  <c r="M26" i="3" s="1"/>
  <c r="M32" i="3" s="1"/>
  <c r="C24" i="2" l="1"/>
  <c r="C30" i="2"/>
  <c r="F24" i="2"/>
  <c r="F30" i="2"/>
  <c r="I24" i="2"/>
  <c r="I30" i="2"/>
  <c r="H24" i="2"/>
  <c r="H30" i="2"/>
  <c r="K24" i="2"/>
  <c r="K30" i="2"/>
  <c r="C21" i="2"/>
  <c r="C27" i="2"/>
  <c r="F21" i="2"/>
  <c r="F27" i="2"/>
  <c r="I21" i="2"/>
  <c r="I27" i="2"/>
  <c r="K21" i="2"/>
  <c r="K27" i="2"/>
  <c r="L21" i="2"/>
  <c r="L27" i="2"/>
  <c r="D21" i="2"/>
  <c r="D27" i="2"/>
  <c r="G21" i="2"/>
  <c r="G27" i="2"/>
  <c r="J24" i="2"/>
  <c r="J30" i="2"/>
  <c r="M21" i="2"/>
  <c r="M27" i="2"/>
  <c r="E21" i="2"/>
  <c r="E27" i="2"/>
  <c r="H21" i="2"/>
  <c r="H27" i="2"/>
  <c r="L24" i="2"/>
  <c r="L30" i="2"/>
  <c r="D24" i="2"/>
  <c r="D30" i="2"/>
  <c r="G24" i="2"/>
  <c r="G30" i="2"/>
  <c r="J21" i="2"/>
  <c r="J27" i="2"/>
  <c r="M24" i="2"/>
  <c r="M30" i="2"/>
  <c r="E24" i="2"/>
  <c r="E30" i="2"/>
  <c r="K12" i="3"/>
  <c r="K13" i="3" s="1"/>
  <c r="K19" i="3" s="1"/>
  <c r="K17" i="3"/>
  <c r="K26" i="3" s="1"/>
  <c r="K32" i="3" s="1"/>
  <c r="K16" i="3"/>
  <c r="K25" i="3" s="1"/>
  <c r="K31" i="3" s="1"/>
  <c r="M12" i="3"/>
  <c r="M16" i="3"/>
  <c r="M25" i="3" s="1"/>
  <c r="M31" i="3" s="1"/>
  <c r="J12" i="3"/>
  <c r="J16" i="3"/>
  <c r="J25" i="3" s="1"/>
  <c r="J31" i="3" s="1"/>
  <c r="I12" i="3"/>
  <c r="I16" i="3"/>
  <c r="I25" i="3" s="1"/>
  <c r="I31" i="3" s="1"/>
  <c r="D12" i="3"/>
  <c r="D16" i="3"/>
  <c r="D25" i="3" s="1"/>
  <c r="D31" i="3" s="1"/>
  <c r="F12" i="3"/>
  <c r="F16" i="3"/>
  <c r="F25" i="3" s="1"/>
  <c r="F31" i="3" s="1"/>
  <c r="E12" i="3"/>
  <c r="E16" i="3"/>
  <c r="E25" i="3" s="1"/>
  <c r="E31" i="3" s="1"/>
  <c r="G12" i="3"/>
  <c r="G16" i="3"/>
  <c r="G25" i="3" s="1"/>
  <c r="G31" i="3" s="1"/>
  <c r="H12" i="3"/>
  <c r="H16" i="3"/>
  <c r="H25" i="3" s="1"/>
  <c r="H31" i="3" s="1"/>
  <c r="L12" i="3"/>
  <c r="L16" i="3"/>
  <c r="L25" i="3" s="1"/>
  <c r="L31" i="3" s="1"/>
  <c r="N12" i="3"/>
  <c r="N16" i="3"/>
  <c r="N25" i="3" s="1"/>
  <c r="N31" i="3" s="1"/>
  <c r="K14" i="3" l="1"/>
  <c r="K20" i="3" s="1"/>
  <c r="L13" i="3"/>
  <c r="L19" i="3" s="1"/>
  <c r="L14" i="3"/>
  <c r="L20" i="3" s="1"/>
  <c r="F13" i="3"/>
  <c r="F19" i="3" s="1"/>
  <c r="F14" i="3"/>
  <c r="F20" i="3" s="1"/>
  <c r="M13" i="3"/>
  <c r="M19" i="3" s="1"/>
  <c r="M14" i="3"/>
  <c r="M20" i="3" s="1"/>
  <c r="N13" i="3"/>
  <c r="N19" i="3" s="1"/>
  <c r="N14" i="3"/>
  <c r="N20" i="3" s="1"/>
  <c r="H13" i="3"/>
  <c r="H19" i="3" s="1"/>
  <c r="H14" i="3"/>
  <c r="H20" i="3" s="1"/>
  <c r="E13" i="3"/>
  <c r="E19" i="3" s="1"/>
  <c r="E14" i="3"/>
  <c r="E20" i="3" s="1"/>
  <c r="D13" i="3"/>
  <c r="D19" i="3" s="1"/>
  <c r="D14" i="3"/>
  <c r="D20" i="3" s="1"/>
  <c r="J13" i="3"/>
  <c r="J19" i="3" s="1"/>
  <c r="J14" i="3"/>
  <c r="J20" i="3" s="1"/>
  <c r="G13" i="3"/>
  <c r="G19" i="3" s="1"/>
  <c r="G14" i="3"/>
  <c r="G20" i="3" s="1"/>
  <c r="I13" i="3"/>
  <c r="I19" i="3" s="1"/>
  <c r="I14" i="3"/>
  <c r="I20" i="3" s="1"/>
  <c r="C28" i="1" l="1"/>
  <c r="C31" i="1" s="1"/>
  <c r="C34" i="1" l="1"/>
  <c r="C36" i="1"/>
  <c r="C30" i="1"/>
  <c r="C32" i="1" s="1"/>
  <c r="C35" i="1" l="1"/>
  <c r="C33" i="1"/>
</calcChain>
</file>

<file path=xl/sharedStrings.xml><?xml version="1.0" encoding="utf-8"?>
<sst xmlns="http://schemas.openxmlformats.org/spreadsheetml/2006/main" count="326" uniqueCount="219">
  <si>
    <t>Dq</t>
  </si>
  <si>
    <t>vnútorná výpočtová teplota</t>
  </si>
  <si>
    <t>vonkajšia výpočtová teplota</t>
  </si>
  <si>
    <t>rozdiel teplôt</t>
  </si>
  <si>
    <t>merná plocha</t>
  </si>
  <si>
    <t>°C</t>
  </si>
  <si>
    <t xml:space="preserve">Obostavaný objem </t>
  </si>
  <si>
    <t>osôb</t>
  </si>
  <si>
    <t>Zjednodušený výpočet projektovaného tepelného príkonu na vykurovanie</t>
  </si>
  <si>
    <t>Zjednodušený výpočet projektovaného tepelného príkonu na prípravu TV</t>
  </si>
  <si>
    <t>1/h</t>
  </si>
  <si>
    <t xml:space="preserve">merná tepelná kapacita vzduchu </t>
  </si>
  <si>
    <t>cp</t>
  </si>
  <si>
    <t>J/(kg.K)</t>
  </si>
  <si>
    <t>teplota privádzaného vzduchu bez rekuperácie</t>
  </si>
  <si>
    <t>teplota privádzaného vzduchu s rekuperáciou</t>
  </si>
  <si>
    <t>merná hustota vzduchu</t>
  </si>
  <si>
    <t>r</t>
  </si>
  <si>
    <t>merná tepelná strata prechodom</t>
  </si>
  <si>
    <t>merná tepelná strata vetraním bez rekuperácie</t>
  </si>
  <si>
    <t>merná tepelná strata vetraním s rekuperáciou</t>
  </si>
  <si>
    <t>vyplyv tepelných mostov</t>
  </si>
  <si>
    <t>účinnosť rekuperácie</t>
  </si>
  <si>
    <t>%</t>
  </si>
  <si>
    <t>Projektovaný tepelný príkon na vykurovanie bez rekuperácie</t>
  </si>
  <si>
    <t>Projektovaný tepelný príkon na vykurovanie s rekuperáciou</t>
  </si>
  <si>
    <t>percentuálna úspora na tepelnom príkone zdroja tepla použitím rekuperácie</t>
  </si>
  <si>
    <t>Potreba tepla na vykurovanie</t>
  </si>
  <si>
    <t>Potreba tepla na vykurovanie bez rekuperácie</t>
  </si>
  <si>
    <t>Potreba tepla na vykurovanie s rekuperáciou</t>
  </si>
  <si>
    <t>merná potreba tepla na vykurovanie bez rekuperácie</t>
  </si>
  <si>
    <t>Merná tepelná strata na mernú plochu bez rekuperácie</t>
  </si>
  <si>
    <t>Merná tepelná strata na mernú plochu s rekuperáciou</t>
  </si>
  <si>
    <t>Merná tepelná strata obostavaného priestoru bez rekuperácie</t>
  </si>
  <si>
    <t>Merná tepelná strata obostavaného priestoru s rekuperáciou</t>
  </si>
  <si>
    <t>Faktor tvaru budovy</t>
  </si>
  <si>
    <t>FTB</t>
  </si>
  <si>
    <t>(-)</t>
  </si>
  <si>
    <t>merná potreba tepla na vykurovanie s rekuperáciou</t>
  </si>
  <si>
    <t>budova bez rekupercáie</t>
  </si>
  <si>
    <t xml:space="preserve">budova s rekuperáciou </t>
  </si>
  <si>
    <t>HODNOTENIE EHB</t>
  </si>
  <si>
    <t>NEVYHOVUJE</t>
  </si>
  <si>
    <t>VYHOVUJE</t>
  </si>
  <si>
    <t>úspora tepla</t>
  </si>
  <si>
    <t>celková merná tepelná strata bez rekuperácie</t>
  </si>
  <si>
    <t>celková merná tepelná strata s rekuperáciou</t>
  </si>
  <si>
    <t>percentuálna úspora mernej potreby tepla na vykurovanie použitím rekuperácie</t>
  </si>
  <si>
    <t>percentuálna úspora celkovej mernej tepelnej straty  použitím rekuperácie</t>
  </si>
  <si>
    <t>PÚ-H</t>
  </si>
  <si>
    <t>Výpočet potreby tepla na vykurovanie v zmysle STN 73 0540 a hondotenie energetickej hospodárnosti budov v zmysle Zákona č. 555/2005 Z.z. dopleneného Zákonom č.300/2012 Z.z.</t>
  </si>
  <si>
    <t>Výpočet projektovaného tepelného príkonu zjednodušenou metódou podľa STN EN 12 831</t>
  </si>
  <si>
    <r>
      <t xml:space="preserve">Cieľové kritérium minimálnej požiadavky na energetickú hospodárnosť budov podľa STN 73 0540-2/2013 podľa kategórie budovy, </t>
    </r>
    <r>
      <rPr>
        <b/>
        <sz val="12"/>
        <color rgb="FFFF0000"/>
        <rFont val="Calibri"/>
        <family val="2"/>
        <charset val="238"/>
        <scheme val="minor"/>
      </rPr>
      <t>tabuľka č.2</t>
    </r>
  </si>
  <si>
    <t>Normalizované hodnotenie podľa                                       vyhlášky č.35/2020 Z.z</t>
  </si>
  <si>
    <t>Vstupné údaje</t>
  </si>
  <si>
    <t>Jednotka</t>
  </si>
  <si>
    <t>Kategória budovy</t>
  </si>
  <si>
    <t>Administratívne budovy</t>
  </si>
  <si>
    <t>Budovy škôl a školských zariadení</t>
  </si>
  <si>
    <t>Reštaurácie</t>
  </si>
  <si>
    <t>Športové haly a iné budovy určené na šport</t>
  </si>
  <si>
    <t>Budovy pre veľkoobchodné služby a maloobchodné služby</t>
  </si>
  <si>
    <t>Zhromaždovacie haly</t>
  </si>
  <si>
    <t>Obchodné domy</t>
  </si>
  <si>
    <t>Kryté plavárne</t>
  </si>
  <si>
    <r>
      <t>m</t>
    </r>
    <r>
      <rPr>
        <vertAlign val="superscript"/>
        <sz val="12"/>
        <color theme="1"/>
        <rFont val="Arial"/>
        <family val="2"/>
        <charset val="238"/>
      </rPr>
      <t>2</t>
    </r>
  </si>
  <si>
    <t xml:space="preserve">ročná potreba tepla na prípravu TV </t>
  </si>
  <si>
    <t>normalizovaná potreba tepla na prípravu TV na osobu a deň</t>
  </si>
  <si>
    <r>
      <t xml:space="preserve">obsadenosť </t>
    </r>
    <r>
      <rPr>
        <b/>
        <sz val="12"/>
        <color rgb="FFFF0000"/>
        <rFont val="Arial"/>
        <family val="2"/>
        <charset val="238"/>
      </rPr>
      <t>(stanovené vyhláškou)</t>
    </r>
  </si>
  <si>
    <r>
      <t xml:space="preserve">počet dní prevádzky </t>
    </r>
    <r>
      <rPr>
        <b/>
        <sz val="12"/>
        <color rgb="FFFF0000"/>
        <rFont val="Arial"/>
        <family val="2"/>
        <charset val="238"/>
      </rPr>
      <t>(stanovené vyhláškou)</t>
    </r>
  </si>
  <si>
    <t>Rodinné domy (RD)</t>
  </si>
  <si>
    <t>Bytové domy (BD)</t>
  </si>
  <si>
    <t>Administratívne budovy (AB)</t>
  </si>
  <si>
    <t>Budovy škôl a školských zariadení (ŠK)</t>
  </si>
  <si>
    <t>Nemocnice (N)</t>
  </si>
  <si>
    <t>Reštaurácie (R)</t>
  </si>
  <si>
    <t>Športové haly a iné budovy určené na šport (ŠP_</t>
  </si>
  <si>
    <t>Budovy pre veľkoobchodné služby a maloobchodné služby (VMO)</t>
  </si>
  <si>
    <t>Zhromaždovacie haly (ZH)</t>
  </si>
  <si>
    <t>Obchodné domy (OD)</t>
  </si>
  <si>
    <t>Kryté plavárne (P)</t>
  </si>
  <si>
    <t>Doba ohrevu</t>
  </si>
  <si>
    <t>z (volíme 3 až 4 hodiny)</t>
  </si>
  <si>
    <r>
      <rPr>
        <b/>
        <sz val="16"/>
        <color rgb="FFFF0000"/>
        <rFont val="Calibri"/>
        <family val="2"/>
        <charset val="238"/>
        <scheme val="minor"/>
      </rPr>
      <t>Kategória budovy:</t>
    </r>
    <r>
      <rPr>
        <b/>
        <sz val="12"/>
        <color theme="1"/>
        <rFont val="Calibri"/>
        <family val="2"/>
        <charset val="238"/>
        <scheme val="minor"/>
      </rPr>
      <t xml:space="preserve"> (RD - rodinné domy, </t>
    </r>
    <r>
      <rPr>
        <b/>
        <sz val="12"/>
        <rFont val="Calibri"/>
        <family val="2"/>
        <charset val="238"/>
        <scheme val="minor"/>
      </rPr>
      <t>BD - bytové domy</t>
    </r>
    <r>
      <rPr>
        <b/>
        <sz val="12"/>
        <color theme="1"/>
        <rFont val="Calibri"/>
        <family val="2"/>
        <charset val="238"/>
        <scheme val="minor"/>
      </rPr>
      <t xml:space="preserve">, </t>
    </r>
    <r>
      <rPr>
        <b/>
        <sz val="16"/>
        <color rgb="FFFF0000"/>
        <rFont val="Calibri"/>
        <family val="2"/>
        <charset val="238"/>
        <scheme val="minor"/>
      </rPr>
      <t>AB - administratívne budovy</t>
    </r>
    <r>
      <rPr>
        <b/>
        <sz val="12"/>
        <color theme="1"/>
        <rFont val="Calibri"/>
        <family val="2"/>
        <charset val="238"/>
        <scheme val="minor"/>
      </rPr>
      <t>, ŠK - školy, N - nemocnice, R - reštaurácie, ŠP - športové haly, VMO - veľkoobchod a maloobchod, ZH - zhromažďovacie haly, OD - obchodné domy, P - plavárne, polyfunkcia)</t>
    </r>
  </si>
  <si>
    <r>
      <t xml:space="preserve">počet osôb </t>
    </r>
    <r>
      <rPr>
        <b/>
        <sz val="12"/>
        <color rgb="FFFF0000"/>
        <rFont val="Arial"/>
        <family val="2"/>
        <charset val="238"/>
      </rPr>
      <t>(podľa vyhlášky)</t>
    </r>
  </si>
  <si>
    <r>
      <t xml:space="preserve">počet osôb </t>
    </r>
    <r>
      <rPr>
        <b/>
        <sz val="12"/>
        <color rgb="FFFF0000"/>
        <rFont val="Arial"/>
        <family val="2"/>
        <charset val="238"/>
      </rPr>
      <t>(ak je známy počet osôb)</t>
    </r>
  </si>
  <si>
    <r>
      <t xml:space="preserve">normalizovaná dávka teplej vody na budovu a deň </t>
    </r>
    <r>
      <rPr>
        <b/>
        <sz val="12"/>
        <color rgb="FFFF0000"/>
        <rFont val="Arial"/>
        <family val="2"/>
        <charset val="238"/>
      </rPr>
      <t>(podľa vyhlášky)</t>
    </r>
  </si>
  <si>
    <r>
      <t xml:space="preserve">normalizovaná dávka teplej vody na osobu a deň </t>
    </r>
    <r>
      <rPr>
        <b/>
        <sz val="12"/>
        <color rgb="FFFF0000"/>
        <rFont val="Arial"/>
        <family val="2"/>
        <charset val="238"/>
      </rPr>
      <t>(podľa vyhlášky)</t>
    </r>
  </si>
  <si>
    <r>
      <t xml:space="preserve">dávka teplej vody na budovu a deň  </t>
    </r>
    <r>
      <rPr>
        <b/>
        <sz val="12"/>
        <color rgb="FFFF0000"/>
        <rFont val="Arial"/>
        <family val="2"/>
        <charset val="238"/>
      </rPr>
      <t>(ak je známy počet osôb)</t>
    </r>
  </si>
  <si>
    <r>
      <t xml:space="preserve">Zásobníkový ohrev TV </t>
    </r>
    <r>
      <rPr>
        <b/>
        <sz val="12"/>
        <color rgb="FFFF0000"/>
        <rFont val="Arial"/>
        <family val="2"/>
        <charset val="238"/>
      </rPr>
      <t>(podľa vyhlášky)</t>
    </r>
  </si>
  <si>
    <r>
      <t xml:space="preserve">Zásobníkový ohrev TV </t>
    </r>
    <r>
      <rPr>
        <b/>
        <sz val="12"/>
        <color rgb="FFFF0000"/>
        <rFont val="Arial"/>
        <family val="2"/>
        <charset val="238"/>
      </rPr>
      <t>(ak je známy počet osôb)</t>
    </r>
  </si>
  <si>
    <r>
      <t>m</t>
    </r>
    <r>
      <rPr>
        <vertAlign val="superscript"/>
        <sz val="12"/>
        <color theme="1"/>
        <rFont val="Arial"/>
        <family val="2"/>
        <charset val="238"/>
      </rPr>
      <t>3</t>
    </r>
  </si>
  <si>
    <t>i (1/h)</t>
  </si>
  <si>
    <t>Typ budovy</t>
  </si>
  <si>
    <t>Budovy nemocníc</t>
  </si>
  <si>
    <t>Plocha na osobu (použitie/obsadenosť), vyhláška č. 35/2020 Z.z.</t>
  </si>
  <si>
    <r>
      <t xml:space="preserve">Množstvo vzduchu (vzduchový výkon) </t>
    </r>
    <r>
      <rPr>
        <b/>
        <sz val="12"/>
        <color theme="1"/>
        <rFont val="Arial"/>
        <family val="2"/>
        <charset val="238"/>
      </rPr>
      <t xml:space="preserve">na základe počtu osôb </t>
    </r>
    <r>
      <rPr>
        <b/>
        <sz val="12"/>
        <color rgb="FFFF0000"/>
        <rFont val="Arial"/>
        <family val="2"/>
        <charset val="238"/>
      </rPr>
      <t>(podľa vyhlášky)</t>
    </r>
  </si>
  <si>
    <r>
      <t xml:space="preserve">Množstvo vzduchu (vzduchový výkon) </t>
    </r>
    <r>
      <rPr>
        <b/>
        <sz val="12"/>
        <color theme="1"/>
        <rFont val="Arial"/>
        <family val="2"/>
        <charset val="238"/>
      </rPr>
      <t xml:space="preserve">na základe počtu osôb </t>
    </r>
    <r>
      <rPr>
        <b/>
        <sz val="12"/>
        <color rgb="FFFF0000"/>
        <rFont val="Arial"/>
        <family val="2"/>
        <charset val="238"/>
      </rPr>
      <t xml:space="preserve"> (ak je známy počet osôb)</t>
    </r>
  </si>
  <si>
    <r>
      <t>m</t>
    </r>
    <r>
      <rPr>
        <vertAlign val="superscript"/>
        <sz val="12"/>
        <color rgb="FF000000"/>
        <rFont val="Arial"/>
        <family val="2"/>
        <charset val="238"/>
      </rPr>
      <t>3</t>
    </r>
    <r>
      <rPr>
        <sz val="12"/>
        <color rgb="FF000000"/>
        <rFont val="Arial"/>
        <family val="2"/>
        <charset val="238"/>
      </rPr>
      <t>/(h.osobu)</t>
    </r>
  </si>
  <si>
    <r>
      <t xml:space="preserve">Množstvo vzduchu (vzduchový výkon) </t>
    </r>
    <r>
      <rPr>
        <b/>
        <sz val="12"/>
        <color rgb="FFFF0000"/>
        <rFont val="Arial"/>
        <family val="2"/>
        <charset val="238"/>
      </rPr>
      <t>na základe intenzity výmeny vzduchu</t>
    </r>
  </si>
  <si>
    <r>
      <t xml:space="preserve">Projektovaný tepelný príkon na vetranie - </t>
    </r>
    <r>
      <rPr>
        <b/>
        <sz val="16"/>
        <color rgb="FF000099"/>
        <rFont val="Arial"/>
        <family val="2"/>
        <charset val="238"/>
      </rPr>
      <t xml:space="preserve">bez rekuperácie - </t>
    </r>
    <r>
      <rPr>
        <b/>
        <sz val="16"/>
        <color rgb="FFFF0000"/>
        <rFont val="Arial"/>
        <family val="2"/>
        <charset val="238"/>
      </rPr>
      <t>na základe intenzity výmeny vzduchu</t>
    </r>
  </si>
  <si>
    <r>
      <t xml:space="preserve">Projektovaný tepelný príkon na vetranie - </t>
    </r>
    <r>
      <rPr>
        <b/>
        <sz val="16"/>
        <color rgb="FF000099"/>
        <rFont val="Arial"/>
        <family val="2"/>
        <charset val="238"/>
      </rPr>
      <t xml:space="preserve">bez rekuperácie - </t>
    </r>
    <r>
      <rPr>
        <b/>
        <sz val="16"/>
        <color rgb="FFFF0000"/>
        <rFont val="Arial"/>
        <family val="2"/>
        <charset val="238"/>
      </rPr>
      <t>na základe počtu osôb (podľa vyhlášky)</t>
    </r>
  </si>
  <si>
    <r>
      <t xml:space="preserve">Projektovaný tepelný príkon na vetranie - </t>
    </r>
    <r>
      <rPr>
        <b/>
        <sz val="16"/>
        <color rgb="FF000099"/>
        <rFont val="Arial"/>
        <family val="2"/>
        <charset val="238"/>
      </rPr>
      <t xml:space="preserve">s rekuperáciou - </t>
    </r>
    <r>
      <rPr>
        <b/>
        <sz val="16"/>
        <color rgb="FFFF0000"/>
        <rFont val="Arial"/>
        <family val="2"/>
        <charset val="238"/>
      </rPr>
      <t>na základe počtu osôb  (ak je známy počet osôb)</t>
    </r>
  </si>
  <si>
    <r>
      <t xml:space="preserve">Projektovaný tepelný príkon na vetranie - </t>
    </r>
    <r>
      <rPr>
        <b/>
        <sz val="16"/>
        <color rgb="FF000099"/>
        <rFont val="Arial"/>
        <family val="2"/>
        <charset val="238"/>
      </rPr>
      <t xml:space="preserve">s rekuperáciou - </t>
    </r>
    <r>
      <rPr>
        <b/>
        <sz val="16"/>
        <color rgb="FFFF0000"/>
        <rFont val="Arial"/>
        <family val="2"/>
        <charset val="238"/>
      </rPr>
      <t>na základe intenzity výmeny vzduchu</t>
    </r>
  </si>
  <si>
    <t>Zjednodušený výpočet projektovaného tepelného príkonu na teplovzdušné vykurovanie/vetranie</t>
  </si>
  <si>
    <r>
      <t xml:space="preserve">Merný tepelný príkon na vetranie na obostavaný priestor - </t>
    </r>
    <r>
      <rPr>
        <b/>
        <sz val="12"/>
        <color rgb="FF000099"/>
        <rFont val="Arial"/>
        <family val="2"/>
        <charset val="238"/>
      </rPr>
      <t xml:space="preserve">bez rekuperácie - </t>
    </r>
    <r>
      <rPr>
        <b/>
        <sz val="12"/>
        <color rgb="FFFF0000"/>
        <rFont val="Arial"/>
        <family val="2"/>
        <charset val="238"/>
      </rPr>
      <t>na základe intenzity výmeny vzduchu</t>
    </r>
  </si>
  <si>
    <r>
      <t xml:space="preserve">Merný tepelný príkon na vetranie na obostavaný priestor - </t>
    </r>
    <r>
      <rPr>
        <b/>
        <sz val="12"/>
        <color rgb="FF000099"/>
        <rFont val="Arial"/>
        <family val="2"/>
        <charset val="238"/>
      </rPr>
      <t xml:space="preserve">bez rekuperácie - </t>
    </r>
    <r>
      <rPr>
        <b/>
        <sz val="12"/>
        <color rgb="FFFF0000"/>
        <rFont val="Arial"/>
        <family val="2"/>
        <charset val="238"/>
      </rPr>
      <t>na základe počtu osôb (podľa vyhlášky)</t>
    </r>
  </si>
  <si>
    <r>
      <t xml:space="preserve">Merný tepelný príkon na vetranie na obostavaný priestor - </t>
    </r>
    <r>
      <rPr>
        <b/>
        <sz val="12"/>
        <color rgb="FF000099"/>
        <rFont val="Arial"/>
        <family val="2"/>
        <charset val="238"/>
      </rPr>
      <t xml:space="preserve">s rekuperáciou - </t>
    </r>
    <r>
      <rPr>
        <b/>
        <sz val="12"/>
        <color rgb="FFFF0000"/>
        <rFont val="Arial"/>
        <family val="2"/>
        <charset val="238"/>
      </rPr>
      <t>na základe počtu osôb  (ak je známy počet osôb)</t>
    </r>
  </si>
  <si>
    <r>
      <t xml:space="preserve">Merný tepelný príkon na vetranie na obostavaný priestor - </t>
    </r>
    <r>
      <rPr>
        <b/>
        <sz val="12"/>
        <color rgb="FF000099"/>
        <rFont val="Arial"/>
        <family val="2"/>
        <charset val="238"/>
      </rPr>
      <t xml:space="preserve">s rekuperáciou - </t>
    </r>
    <r>
      <rPr>
        <b/>
        <sz val="12"/>
        <color rgb="FFFF0000"/>
        <rFont val="Arial"/>
        <family val="2"/>
        <charset val="238"/>
      </rPr>
      <t>na základe intenzity výmeny vzduchu</t>
    </r>
  </si>
  <si>
    <r>
      <t xml:space="preserve">Potreba tepla na prípravu TV </t>
    </r>
    <r>
      <rPr>
        <b/>
        <sz val="12"/>
        <color rgb="FFFF0000"/>
        <rFont val="Arial"/>
        <family val="2"/>
        <charset val="238"/>
      </rPr>
      <t>(podľa vyhlášky)</t>
    </r>
  </si>
  <si>
    <r>
      <t xml:space="preserve">Potreba tepla na prípravu TV </t>
    </r>
    <r>
      <rPr>
        <b/>
        <sz val="12"/>
        <color rgb="FFFF0000"/>
        <rFont val="Arial"/>
        <family val="2"/>
        <charset val="238"/>
      </rPr>
      <t xml:space="preserve"> (ak je známy počet osôb)</t>
    </r>
  </si>
  <si>
    <r>
      <t xml:space="preserve">Zmiešaný ohrev TV </t>
    </r>
    <r>
      <rPr>
        <b/>
        <sz val="12"/>
        <color rgb="FFFF0000"/>
        <rFont val="Arial"/>
        <family val="2"/>
        <charset val="238"/>
      </rPr>
      <t>(podľa vyhlášky)</t>
    </r>
  </si>
  <si>
    <r>
      <t>Prietokový ohrev TV</t>
    </r>
    <r>
      <rPr>
        <b/>
        <sz val="12"/>
        <color rgb="FFFF0000"/>
        <rFont val="Arial"/>
        <family val="2"/>
        <charset val="238"/>
      </rPr>
      <t xml:space="preserve"> (podľa vyhlášky)</t>
    </r>
  </si>
  <si>
    <r>
      <t xml:space="preserve">Zmiešaný ohrev TV </t>
    </r>
    <r>
      <rPr>
        <b/>
        <sz val="12"/>
        <color rgb="FFFF0000"/>
        <rFont val="Arial"/>
        <family val="2"/>
        <charset val="238"/>
      </rPr>
      <t>(ak je známy počet osôb)</t>
    </r>
  </si>
  <si>
    <r>
      <t>Prietokový ohrev TV</t>
    </r>
    <r>
      <rPr>
        <b/>
        <sz val="12"/>
        <color rgb="FFFF0000"/>
        <rFont val="Arial"/>
        <family val="2"/>
        <charset val="238"/>
      </rPr>
      <t xml:space="preserve"> (ak je známy počet osôb)</t>
    </r>
  </si>
  <si>
    <r>
      <t>kg/m</t>
    </r>
    <r>
      <rPr>
        <vertAlign val="superscript"/>
        <sz val="12"/>
        <color theme="1"/>
        <rFont val="Arial"/>
        <family val="2"/>
        <charset val="238"/>
      </rPr>
      <t>3</t>
    </r>
  </si>
  <si>
    <r>
      <rPr>
        <sz val="12"/>
        <color theme="1"/>
        <rFont val="Symbol"/>
        <family val="1"/>
        <charset val="2"/>
      </rPr>
      <t>q</t>
    </r>
    <r>
      <rPr>
        <sz val="12"/>
        <color theme="1"/>
        <rFont val="Arial"/>
        <family val="2"/>
        <charset val="238"/>
      </rPr>
      <t>ch</t>
    </r>
  </si>
  <si>
    <r>
      <t xml:space="preserve">Merný tepelný príkon na vetranie na mernú plochu - </t>
    </r>
    <r>
      <rPr>
        <b/>
        <sz val="12"/>
        <color rgb="FF000099"/>
        <rFont val="Arial"/>
        <family val="2"/>
        <charset val="238"/>
      </rPr>
      <t xml:space="preserve">bez rekuperácie - </t>
    </r>
    <r>
      <rPr>
        <b/>
        <sz val="12"/>
        <color rgb="FFFF0000"/>
        <rFont val="Arial"/>
        <family val="2"/>
        <charset val="238"/>
      </rPr>
      <t>na základe počtu osôb (podľa vyhlášky)</t>
    </r>
  </si>
  <si>
    <r>
      <t xml:space="preserve">Merný tepelný príkon na vetranie na mernú plochu - </t>
    </r>
    <r>
      <rPr>
        <b/>
        <sz val="12"/>
        <color rgb="FF000099"/>
        <rFont val="Arial"/>
        <family val="2"/>
        <charset val="238"/>
      </rPr>
      <t xml:space="preserve">s rekuperáciou - </t>
    </r>
    <r>
      <rPr>
        <b/>
        <sz val="12"/>
        <color rgb="FFFF0000"/>
        <rFont val="Arial"/>
        <family val="2"/>
        <charset val="238"/>
      </rPr>
      <t>na základe počtu osôb  (ak je známy počet osôb)</t>
    </r>
  </si>
  <si>
    <r>
      <t xml:space="preserve">Merný tepelný príkon na vetranie na mernú plochu - </t>
    </r>
    <r>
      <rPr>
        <b/>
        <sz val="12"/>
        <color rgb="FF000099"/>
        <rFont val="Arial"/>
        <family val="2"/>
        <charset val="238"/>
      </rPr>
      <t xml:space="preserve">bez rekuperácie - </t>
    </r>
    <r>
      <rPr>
        <b/>
        <sz val="12"/>
        <color rgb="FFFF0000"/>
        <rFont val="Arial"/>
        <family val="2"/>
        <charset val="238"/>
      </rPr>
      <t>na základe intenzity výmeny vzduchu</t>
    </r>
  </si>
  <si>
    <r>
      <t xml:space="preserve">Merný tepelný príkon na vetranie na mernú plochu - </t>
    </r>
    <r>
      <rPr>
        <b/>
        <sz val="12"/>
        <color rgb="FF000099"/>
        <rFont val="Arial"/>
        <family val="2"/>
        <charset val="238"/>
      </rPr>
      <t xml:space="preserve">s rekuperáciou - </t>
    </r>
    <r>
      <rPr>
        <b/>
        <sz val="12"/>
        <color rgb="FFFF0000"/>
        <rFont val="Arial"/>
        <family val="2"/>
        <charset val="238"/>
      </rPr>
      <t>na základe intenzity výmeny vzduchu</t>
    </r>
  </si>
  <si>
    <r>
      <t xml:space="preserve">Merný tepelný príkon na prípravu TV na obostavaný priestor </t>
    </r>
    <r>
      <rPr>
        <b/>
        <sz val="12"/>
        <color rgb="FFFF0000"/>
        <rFont val="Arial"/>
        <family val="2"/>
        <charset val="238"/>
      </rPr>
      <t>podľa vyhlášky</t>
    </r>
  </si>
  <si>
    <r>
      <t>Merný tepelný príkon na prípravu TV na obostavaný priestor</t>
    </r>
    <r>
      <rPr>
        <b/>
        <sz val="12"/>
        <color rgb="FF000099"/>
        <rFont val="Arial"/>
        <family val="2"/>
        <charset val="238"/>
      </rPr>
      <t xml:space="preserve"> </t>
    </r>
    <r>
      <rPr>
        <b/>
        <sz val="12"/>
        <color rgb="FFFF0000"/>
        <rFont val="Arial"/>
        <family val="2"/>
        <charset val="238"/>
      </rPr>
      <t>(ak je známy počet osôb)</t>
    </r>
  </si>
  <si>
    <r>
      <t xml:space="preserve">Merný tepelný príkon na prípravu TV na mernú plochu </t>
    </r>
    <r>
      <rPr>
        <b/>
        <sz val="12"/>
        <color rgb="FF000099"/>
        <rFont val="Arial"/>
        <family val="2"/>
        <charset val="238"/>
      </rPr>
      <t xml:space="preserve"> </t>
    </r>
    <r>
      <rPr>
        <b/>
        <sz val="12"/>
        <color rgb="FFFF0000"/>
        <rFont val="Arial"/>
        <family val="2"/>
        <charset val="238"/>
      </rPr>
      <t>podľa vyhlášky</t>
    </r>
  </si>
  <si>
    <r>
      <t xml:space="preserve">Merný tepelný príkon na prípravu TV na mernú plochu </t>
    </r>
    <r>
      <rPr>
        <b/>
        <sz val="12"/>
        <color rgb="FF000099"/>
        <rFont val="Arial"/>
        <family val="2"/>
        <charset val="238"/>
      </rPr>
      <t xml:space="preserve"> </t>
    </r>
    <r>
      <rPr>
        <b/>
        <sz val="12"/>
        <color rgb="FFFF0000"/>
        <rFont val="Arial"/>
        <family val="2"/>
        <charset val="238"/>
      </rPr>
      <t>(ak je známy počet osôb)</t>
    </r>
  </si>
  <si>
    <t>Prevádzková špička I, bez rekuperácie, zásobníkový ohrev TV</t>
  </si>
  <si>
    <t>Prevádzková špička I, bez rekuperácie, zmiešaný ohrev TV</t>
  </si>
  <si>
    <t>Prevádzková špička I, bez rekuperácie, prietokový ohrev TV</t>
  </si>
  <si>
    <t>Prevádzková špička II, bez rekuperácie, zásobníkový ohrev TV</t>
  </si>
  <si>
    <t>Prevádzková špička II, bez rekuperácie, zmiešaný ohrev TV</t>
  </si>
  <si>
    <t>Prevádzková špička II, bez rekuperácie, prietokový ohrev TV</t>
  </si>
  <si>
    <t>Prevádzková špička I, s rekuperáciou, zásobníkový ohrev TV</t>
  </si>
  <si>
    <t>Prevádzková špička I, s rekuperáciou, zmiešaný ohrev TV</t>
  </si>
  <si>
    <t>Prevádzková špička I, s rekuperáciou, prietokový ohrev TV</t>
  </si>
  <si>
    <t>Prevádzková špička II, s rekuperáciou, zásobníkový ohrev TV</t>
  </si>
  <si>
    <t>Prevádzková špička II, s rekuperáciou, zmiešaný ohrev TV</t>
  </si>
  <si>
    <t>Prevádzková špička II, s rekuperáciou, prietokový ohrev TV</t>
  </si>
  <si>
    <r>
      <t>m</t>
    </r>
    <r>
      <rPr>
        <vertAlign val="superscript"/>
        <sz val="12"/>
        <color rgb="FF000000"/>
        <rFont val="Arial Narrow"/>
        <family val="2"/>
        <charset val="238"/>
      </rPr>
      <t>2</t>
    </r>
    <r>
      <rPr>
        <sz val="12"/>
        <color rgb="FF000000"/>
        <rFont val="Arial Narrow"/>
        <family val="2"/>
        <charset val="238"/>
      </rPr>
      <t>/osoba</t>
    </r>
  </si>
  <si>
    <r>
      <t>Priemerné množstvo vzduchu v m</t>
    </r>
    <r>
      <rPr>
        <vertAlign val="superscript"/>
        <sz val="12"/>
        <color rgb="FF000000"/>
        <rFont val="Arial Narrow"/>
        <family val="2"/>
        <charset val="238"/>
      </rPr>
      <t>3</t>
    </r>
    <r>
      <rPr>
        <sz val="12"/>
        <color rgb="FF000000"/>
        <rFont val="Arial Narrow"/>
        <family val="2"/>
        <charset val="238"/>
      </rPr>
      <t xml:space="preserve"> na osobu (podľa viacerých technických podkladov)</t>
    </r>
  </si>
  <si>
    <r>
      <t>m</t>
    </r>
    <r>
      <rPr>
        <vertAlign val="superscript"/>
        <sz val="12"/>
        <color rgb="FF000000"/>
        <rFont val="Arial Narrow"/>
        <family val="2"/>
        <charset val="238"/>
      </rPr>
      <t>3</t>
    </r>
    <r>
      <rPr>
        <sz val="12"/>
        <color rgb="FF000000"/>
        <rFont val="Arial Narrow"/>
        <family val="2"/>
        <charset val="238"/>
      </rPr>
      <t>/(h.osobu)</t>
    </r>
  </si>
  <si>
    <r>
      <t>Priemerná intenzita výmeny vzduchu I</t>
    </r>
    <r>
      <rPr>
        <vertAlign val="subscript"/>
        <sz val="12"/>
        <color rgb="FF000000"/>
        <rFont val="Arial Narrow"/>
        <family val="2"/>
        <charset val="238"/>
      </rPr>
      <t>VV</t>
    </r>
    <r>
      <rPr>
        <sz val="12"/>
        <color rgb="FF000000"/>
        <rFont val="Arial Narrow"/>
        <family val="2"/>
        <charset val="238"/>
      </rPr>
      <t xml:space="preserve"> za hodinu (podľa viacerých technických podkladov)</t>
    </r>
  </si>
  <si>
    <t>Vnútorná požadovaná teplota v zime, vyhláška č. 35/2020 Z.z.</t>
  </si>
  <si>
    <t>Rodinné domy</t>
  </si>
  <si>
    <t>Bytové domy</t>
  </si>
  <si>
    <r>
      <t xml:space="preserve">intenzita výmeny vzduchu za hodinu, </t>
    </r>
    <r>
      <rPr>
        <b/>
        <sz val="12"/>
        <color rgb="FFFF0000"/>
        <rFont val="Arial"/>
        <family val="2"/>
        <charset val="238"/>
      </rPr>
      <t>tabuľka č.4</t>
    </r>
  </si>
  <si>
    <t>Rekapitulácia výpočtu tepelných príkonov na vykurovanie, prípravu TV a nútené vetranie (teplovzdušné vykurovanie)</t>
  </si>
  <si>
    <r>
      <t>A</t>
    </r>
    <r>
      <rPr>
        <i/>
        <vertAlign val="subscript"/>
        <sz val="12"/>
        <color theme="1"/>
        <rFont val="Calibri"/>
        <family val="2"/>
        <charset val="238"/>
        <scheme val="minor"/>
      </rPr>
      <t>b</t>
    </r>
  </si>
  <si>
    <r>
      <t>V</t>
    </r>
    <r>
      <rPr>
        <i/>
        <vertAlign val="subscript"/>
        <sz val="12"/>
        <color theme="1"/>
        <rFont val="Calibri"/>
        <family val="2"/>
        <charset val="238"/>
        <scheme val="minor"/>
      </rPr>
      <t>b</t>
    </r>
  </si>
  <si>
    <r>
      <t>H</t>
    </r>
    <r>
      <rPr>
        <i/>
        <vertAlign val="subscript"/>
        <sz val="12"/>
        <color theme="1"/>
        <rFont val="Calibri"/>
        <family val="2"/>
        <charset val="238"/>
        <scheme val="minor"/>
      </rPr>
      <t>T</t>
    </r>
  </si>
  <si>
    <r>
      <t>H</t>
    </r>
    <r>
      <rPr>
        <i/>
        <vertAlign val="subscript"/>
        <sz val="12"/>
        <color theme="1"/>
        <rFont val="Calibri"/>
        <family val="2"/>
        <charset val="238"/>
        <scheme val="minor"/>
      </rPr>
      <t>V,bez rekuperácie</t>
    </r>
  </si>
  <si>
    <r>
      <rPr>
        <i/>
        <sz val="12"/>
        <color theme="1"/>
        <rFont val="Symbol"/>
        <family val="1"/>
        <charset val="2"/>
      </rPr>
      <t>h</t>
    </r>
    <r>
      <rPr>
        <i/>
        <vertAlign val="subscript"/>
        <sz val="12"/>
        <color theme="1"/>
        <rFont val="Calibri"/>
        <family val="2"/>
        <charset val="238"/>
        <scheme val="minor"/>
      </rPr>
      <t>rekuperácie</t>
    </r>
  </si>
  <si>
    <r>
      <t>H</t>
    </r>
    <r>
      <rPr>
        <i/>
        <vertAlign val="subscript"/>
        <sz val="12"/>
        <color theme="1"/>
        <rFont val="Calibri"/>
        <family val="2"/>
        <charset val="238"/>
        <scheme val="minor"/>
      </rPr>
      <t>V,s rekuperáciou</t>
    </r>
  </si>
  <si>
    <r>
      <rPr>
        <i/>
        <sz val="12"/>
        <color theme="1"/>
        <rFont val="Symbol"/>
        <family val="1"/>
        <charset val="2"/>
      </rPr>
      <t>D</t>
    </r>
    <r>
      <rPr>
        <i/>
        <sz val="12"/>
        <color theme="1"/>
        <rFont val="Calibri"/>
        <family val="2"/>
        <charset val="238"/>
        <scheme val="minor"/>
      </rPr>
      <t>H</t>
    </r>
    <r>
      <rPr>
        <i/>
        <vertAlign val="subscript"/>
        <sz val="12"/>
        <color theme="1"/>
        <rFont val="Calibri"/>
        <family val="2"/>
        <charset val="238"/>
        <scheme val="minor"/>
      </rPr>
      <t>TM</t>
    </r>
  </si>
  <si>
    <r>
      <t>H</t>
    </r>
    <r>
      <rPr>
        <i/>
        <vertAlign val="subscript"/>
        <sz val="12"/>
        <color theme="1"/>
        <rFont val="Calibri"/>
        <family val="2"/>
        <charset val="238"/>
        <scheme val="minor"/>
      </rPr>
      <t>bez rekuperácie</t>
    </r>
  </si>
  <si>
    <r>
      <t>H</t>
    </r>
    <r>
      <rPr>
        <i/>
        <vertAlign val="subscript"/>
        <sz val="12"/>
        <color theme="1"/>
        <rFont val="Calibri"/>
        <family val="2"/>
        <charset val="238"/>
        <scheme val="minor"/>
      </rPr>
      <t>s rekuperáciou</t>
    </r>
  </si>
  <si>
    <r>
      <t>Q</t>
    </r>
    <r>
      <rPr>
        <i/>
        <vertAlign val="subscript"/>
        <sz val="12"/>
        <color theme="1"/>
        <rFont val="Calibri"/>
        <family val="2"/>
        <charset val="238"/>
        <scheme val="minor"/>
      </rPr>
      <t>h,bez rekuperácie</t>
    </r>
  </si>
  <si>
    <r>
      <t>Q</t>
    </r>
    <r>
      <rPr>
        <i/>
        <vertAlign val="subscript"/>
        <sz val="12"/>
        <color theme="1"/>
        <rFont val="Calibri"/>
        <family val="2"/>
        <charset val="238"/>
        <scheme val="minor"/>
      </rPr>
      <t>h,s rekuperáciou</t>
    </r>
  </si>
  <si>
    <r>
      <t>Q</t>
    </r>
    <r>
      <rPr>
        <i/>
        <vertAlign val="subscript"/>
        <sz val="12"/>
        <color theme="1"/>
        <rFont val="Calibri"/>
        <family val="2"/>
        <charset val="238"/>
        <scheme val="minor"/>
      </rPr>
      <t>h nd,bez rekuperácie</t>
    </r>
  </si>
  <si>
    <r>
      <t>Q</t>
    </r>
    <r>
      <rPr>
        <i/>
        <vertAlign val="subscript"/>
        <sz val="12"/>
        <color theme="1"/>
        <rFont val="Calibri"/>
        <family val="2"/>
        <charset val="238"/>
        <scheme val="minor"/>
      </rPr>
      <t>h nd,s rekuperáciou</t>
    </r>
  </si>
  <si>
    <r>
      <t>PÚ-Q</t>
    </r>
    <r>
      <rPr>
        <i/>
        <vertAlign val="subscript"/>
        <sz val="12"/>
        <color theme="1"/>
        <rFont val="Calibri"/>
        <family val="2"/>
        <charset val="238"/>
        <scheme val="minor"/>
      </rPr>
      <t>h, nd</t>
    </r>
  </si>
  <si>
    <r>
      <t>Q</t>
    </r>
    <r>
      <rPr>
        <i/>
        <vertAlign val="subscript"/>
        <sz val="12"/>
        <color theme="1"/>
        <rFont val="Calibri"/>
        <family val="2"/>
        <charset val="238"/>
        <scheme val="minor"/>
      </rPr>
      <t>H,nd,N</t>
    </r>
  </si>
  <si>
    <r>
      <t>Q</t>
    </r>
    <r>
      <rPr>
        <i/>
        <vertAlign val="subscript"/>
        <sz val="12"/>
        <color theme="1"/>
        <rFont val="Calibri"/>
        <family val="2"/>
        <charset val="238"/>
        <scheme val="minor"/>
      </rPr>
      <t>r3,EP</t>
    </r>
  </si>
  <si>
    <r>
      <t xml:space="preserve">Cieľové hodnoty mernej tepelnej straty na vykurovanie </t>
    </r>
    <r>
      <rPr>
        <i/>
        <sz val="12"/>
        <color theme="1"/>
        <rFont val="Calibri"/>
        <family val="2"/>
        <charset val="238"/>
        <scheme val="minor"/>
      </rPr>
      <t>Q</t>
    </r>
    <r>
      <rPr>
        <i/>
        <vertAlign val="subscript"/>
        <sz val="12"/>
        <color theme="1"/>
        <rFont val="Calibri"/>
        <family val="2"/>
        <charset val="238"/>
        <scheme val="minor"/>
      </rPr>
      <t>H,nd,N</t>
    </r>
    <r>
      <rPr>
        <i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podľa STN 73 0540-2/2013 podľa faktoru tvaru budovy,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b/>
        <sz val="12"/>
        <color rgb="FFFF0000"/>
        <rFont val="Calibri"/>
        <family val="2"/>
        <charset val="238"/>
        <scheme val="minor"/>
      </rPr>
      <t>tabuľka č.1</t>
    </r>
  </si>
  <si>
    <r>
      <rPr>
        <i/>
        <sz val="12"/>
        <color theme="1"/>
        <rFont val="Symbol"/>
        <family val="1"/>
        <charset val="2"/>
      </rPr>
      <t>q</t>
    </r>
    <r>
      <rPr>
        <i/>
        <vertAlign val="subscript"/>
        <sz val="12"/>
        <color theme="1"/>
        <rFont val="Calibri"/>
        <family val="2"/>
        <charset val="238"/>
        <scheme val="minor"/>
      </rPr>
      <t>i</t>
    </r>
  </si>
  <si>
    <r>
      <rPr>
        <i/>
        <sz val="12"/>
        <color theme="1"/>
        <rFont val="Symbol"/>
        <family val="1"/>
        <charset val="2"/>
      </rPr>
      <t>q</t>
    </r>
    <r>
      <rPr>
        <i/>
        <vertAlign val="subscript"/>
        <sz val="12"/>
        <color theme="1"/>
        <rFont val="Calibri"/>
        <family val="2"/>
        <charset val="238"/>
        <scheme val="minor"/>
      </rPr>
      <t>e</t>
    </r>
  </si>
  <si>
    <r>
      <rPr>
        <i/>
        <sz val="12"/>
        <color theme="1"/>
        <rFont val="Symbol"/>
        <family val="1"/>
        <charset val="2"/>
      </rPr>
      <t>j</t>
    </r>
    <r>
      <rPr>
        <i/>
        <vertAlign val="subscript"/>
        <sz val="12"/>
        <color theme="1"/>
        <rFont val="Calibri"/>
        <family val="2"/>
        <charset val="238"/>
        <scheme val="minor"/>
      </rPr>
      <t>uh,i</t>
    </r>
  </si>
  <si>
    <r>
      <rPr>
        <i/>
        <sz val="12"/>
        <color theme="1"/>
        <rFont val="Symbol"/>
        <family val="1"/>
        <charset val="2"/>
      </rPr>
      <t>F</t>
    </r>
    <r>
      <rPr>
        <i/>
        <vertAlign val="subscript"/>
        <sz val="12"/>
        <color theme="1"/>
        <rFont val="Calibri"/>
        <family val="2"/>
        <charset val="238"/>
        <scheme val="minor"/>
      </rPr>
      <t>HL,bez rekupercáie</t>
    </r>
    <r>
      <rPr>
        <i/>
        <sz val="12"/>
        <color theme="1"/>
        <rFont val="Calibri"/>
        <family val="2"/>
        <charset val="238"/>
        <scheme val="minor"/>
      </rPr>
      <t>=H</t>
    </r>
    <r>
      <rPr>
        <i/>
        <vertAlign val="subscript"/>
        <sz val="12"/>
        <color theme="1"/>
        <rFont val="Calibri"/>
        <family val="2"/>
        <charset val="238"/>
        <scheme val="minor"/>
      </rPr>
      <t>bez rekuperácie</t>
    </r>
    <r>
      <rPr>
        <i/>
        <sz val="12"/>
        <color theme="1"/>
        <rFont val="Calibri"/>
        <family val="2"/>
        <charset val="238"/>
        <scheme val="minor"/>
      </rPr>
      <t>*</t>
    </r>
    <r>
      <rPr>
        <i/>
        <sz val="12"/>
        <color theme="1"/>
        <rFont val="Symbol"/>
        <family val="1"/>
        <charset val="2"/>
      </rPr>
      <t>Dq</t>
    </r>
    <r>
      <rPr>
        <i/>
        <sz val="12"/>
        <color theme="1"/>
        <rFont val="Calibri"/>
        <family val="2"/>
        <charset val="238"/>
        <scheme val="minor"/>
      </rPr>
      <t>+</t>
    </r>
    <r>
      <rPr>
        <i/>
        <sz val="12"/>
        <color theme="1"/>
        <rFont val="Symbol"/>
        <family val="1"/>
        <charset val="2"/>
      </rPr>
      <t>j</t>
    </r>
    <r>
      <rPr>
        <i/>
        <vertAlign val="subscript"/>
        <sz val="12"/>
        <color theme="1"/>
        <rFont val="Calibri"/>
        <family val="2"/>
        <charset val="238"/>
        <scheme val="minor"/>
      </rPr>
      <t>uh,i</t>
    </r>
    <r>
      <rPr>
        <i/>
        <sz val="12"/>
        <color theme="1"/>
        <rFont val="Calibri"/>
        <family val="2"/>
        <charset val="238"/>
        <scheme val="minor"/>
      </rPr>
      <t>*A</t>
    </r>
    <r>
      <rPr>
        <i/>
        <vertAlign val="subscript"/>
        <sz val="12"/>
        <color theme="1"/>
        <rFont val="Calibri"/>
        <family val="2"/>
        <charset val="238"/>
        <scheme val="minor"/>
      </rPr>
      <t>b</t>
    </r>
  </si>
  <si>
    <r>
      <rPr>
        <i/>
        <sz val="12"/>
        <color theme="1"/>
        <rFont val="Symbol"/>
        <family val="1"/>
        <charset val="2"/>
      </rPr>
      <t>F</t>
    </r>
    <r>
      <rPr>
        <i/>
        <vertAlign val="subscript"/>
        <sz val="12"/>
        <color theme="1"/>
        <rFont val="Calibri"/>
        <family val="2"/>
        <charset val="238"/>
        <scheme val="minor"/>
      </rPr>
      <t>HL,bez rekupercáie</t>
    </r>
    <r>
      <rPr>
        <i/>
        <sz val="12"/>
        <color theme="1"/>
        <rFont val="Calibri"/>
        <family val="2"/>
        <charset val="238"/>
        <scheme val="minor"/>
      </rPr>
      <t>=H</t>
    </r>
    <r>
      <rPr>
        <i/>
        <vertAlign val="subscript"/>
        <sz val="12"/>
        <color theme="1"/>
        <rFont val="Calibri"/>
        <family val="2"/>
        <charset val="238"/>
        <scheme val="minor"/>
      </rPr>
      <t>s rekuperáciou</t>
    </r>
    <r>
      <rPr>
        <i/>
        <sz val="12"/>
        <color theme="1"/>
        <rFont val="Calibri"/>
        <family val="2"/>
        <charset val="238"/>
        <scheme val="minor"/>
      </rPr>
      <t>*</t>
    </r>
    <r>
      <rPr>
        <i/>
        <sz val="12"/>
        <color theme="1"/>
        <rFont val="Symbol"/>
        <family val="1"/>
        <charset val="2"/>
      </rPr>
      <t>Dq</t>
    </r>
    <r>
      <rPr>
        <i/>
        <sz val="12"/>
        <color theme="1"/>
        <rFont val="Calibri"/>
        <family val="2"/>
        <charset val="238"/>
        <scheme val="minor"/>
      </rPr>
      <t>+</t>
    </r>
    <r>
      <rPr>
        <i/>
        <sz val="12"/>
        <color theme="1"/>
        <rFont val="Symbol"/>
        <family val="1"/>
        <charset val="2"/>
      </rPr>
      <t>j</t>
    </r>
    <r>
      <rPr>
        <i/>
        <vertAlign val="subscript"/>
        <sz val="12"/>
        <color theme="1"/>
        <rFont val="Calibri"/>
        <family val="2"/>
        <charset val="238"/>
        <scheme val="minor"/>
      </rPr>
      <t>uh,i</t>
    </r>
    <r>
      <rPr>
        <i/>
        <sz val="12"/>
        <color theme="1"/>
        <rFont val="Calibri"/>
        <family val="2"/>
        <charset val="238"/>
        <scheme val="minor"/>
      </rPr>
      <t>*A</t>
    </r>
    <r>
      <rPr>
        <i/>
        <vertAlign val="subscript"/>
        <sz val="12"/>
        <color theme="1"/>
        <rFont val="Calibri"/>
        <family val="2"/>
        <charset val="238"/>
        <scheme val="minor"/>
      </rPr>
      <t>b</t>
    </r>
  </si>
  <si>
    <r>
      <t>PÚ-ZT</t>
    </r>
    <r>
      <rPr>
        <i/>
        <vertAlign val="subscript"/>
        <sz val="12"/>
        <color theme="1"/>
        <rFont val="Calibri"/>
        <family val="2"/>
        <charset val="238"/>
        <scheme val="minor"/>
      </rPr>
      <t>príkon</t>
    </r>
  </si>
  <si>
    <r>
      <t>q</t>
    </r>
    <r>
      <rPr>
        <i/>
        <vertAlign val="subscript"/>
        <sz val="12"/>
        <color theme="1"/>
        <rFont val="Calibri"/>
        <family val="2"/>
        <charset val="238"/>
        <scheme val="minor"/>
      </rPr>
      <t>OP,bez rekuperácie, VYK</t>
    </r>
  </si>
  <si>
    <r>
      <t>q</t>
    </r>
    <r>
      <rPr>
        <i/>
        <vertAlign val="subscript"/>
        <sz val="12"/>
        <color theme="1"/>
        <rFont val="Calibri"/>
        <family val="2"/>
        <charset val="238"/>
        <scheme val="minor"/>
      </rPr>
      <t>OP,s rekuperáciou, VYK</t>
    </r>
  </si>
  <si>
    <r>
      <t>q</t>
    </r>
    <r>
      <rPr>
        <i/>
        <vertAlign val="subscript"/>
        <sz val="12"/>
        <color theme="1"/>
        <rFont val="Calibri"/>
        <family val="2"/>
        <charset val="238"/>
        <scheme val="minor"/>
      </rPr>
      <t>Ab,bez rekuperácie, VYK</t>
    </r>
  </si>
  <si>
    <r>
      <t>q</t>
    </r>
    <r>
      <rPr>
        <i/>
        <vertAlign val="subscript"/>
        <sz val="12"/>
        <color theme="1"/>
        <rFont val="Calibri"/>
        <family val="2"/>
        <charset val="238"/>
        <scheme val="minor"/>
      </rPr>
      <t>Ab,s rekuperáciou, VYK</t>
    </r>
  </si>
  <si>
    <r>
      <t xml:space="preserve">faktor na zákur </t>
    </r>
    <r>
      <rPr>
        <sz val="12"/>
        <color rgb="FFFF0000"/>
        <rFont val="Calibri"/>
        <family val="2"/>
        <charset val="238"/>
        <scheme val="minor"/>
      </rPr>
      <t>(</t>
    </r>
    <r>
      <rPr>
        <b/>
        <sz val="12"/>
        <color rgb="FFFF0000"/>
        <rFont val="Calibri"/>
        <family val="2"/>
        <charset val="238"/>
        <scheme val="minor"/>
      </rPr>
      <t>pri BD a RD nie je nutné započítavať</t>
    </r>
    <r>
      <rPr>
        <sz val="12"/>
        <color rgb="FFFF0000"/>
        <rFont val="Calibri"/>
        <family val="2"/>
        <charset val="238"/>
        <scheme val="minor"/>
      </rPr>
      <t>),</t>
    </r>
    <r>
      <rPr>
        <sz val="12"/>
        <color theme="1"/>
        <rFont val="Calibri"/>
        <family val="2"/>
        <charset val="238"/>
        <scheme val="minor"/>
      </rPr>
      <t xml:space="preserve"> </t>
    </r>
    <r>
      <rPr>
        <b/>
        <sz val="12"/>
        <color rgb="FFFF0000"/>
        <rFont val="Calibri"/>
        <family val="2"/>
        <charset val="238"/>
        <scheme val="minor"/>
      </rPr>
      <t>tabuľka č. 3</t>
    </r>
  </si>
  <si>
    <t>Tabuľka č. 3 Merný tepelný príkon na zakúrenie φhu,i pre budovy na bývanie, nočný teplotný útlm maximálne 8 h podľa STN EN 12831</t>
  </si>
  <si>
    <t>Tabuľka č. 2 Cieľové kritérium minimálnej požiadavky na energetickú hospodárnosť budov podľa STN 73 0540-2/2013 podľa kategórie budovy</t>
  </si>
  <si>
    <t>Tabuľka č. 1 Cieľové hodnoty mernej tepelnej straty na vykurovanie QH,nd,N podľa STN 73 0540-2/2013 podľa faktoru tvaru budovy</t>
  </si>
  <si>
    <r>
      <t>(m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>)</t>
    </r>
  </si>
  <si>
    <r>
      <t>(m</t>
    </r>
    <r>
      <rPr>
        <vertAlign val="superscript"/>
        <sz val="12"/>
        <color theme="1"/>
        <rFont val="Calibri"/>
        <family val="2"/>
        <charset val="238"/>
        <scheme val="minor"/>
      </rPr>
      <t>3</t>
    </r>
    <r>
      <rPr>
        <sz val="12"/>
        <color theme="1"/>
        <rFont val="Calibri"/>
        <family val="2"/>
        <charset val="238"/>
        <scheme val="minor"/>
      </rPr>
      <t>)</t>
    </r>
  </si>
  <si>
    <t>(W/K)</t>
  </si>
  <si>
    <t>(%)</t>
  </si>
  <si>
    <t>(kWh/a)</t>
  </si>
  <si>
    <r>
      <t>(kWh/(m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>.a))</t>
    </r>
  </si>
  <si>
    <t>(°C)</t>
  </si>
  <si>
    <r>
      <t>(W/m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>)</t>
    </r>
  </si>
  <si>
    <r>
      <t>(W/m</t>
    </r>
    <r>
      <rPr>
        <vertAlign val="superscript"/>
        <sz val="12"/>
        <color theme="1"/>
        <rFont val="Calibri"/>
        <family val="2"/>
        <charset val="238"/>
        <scheme val="minor"/>
      </rPr>
      <t>3</t>
    </r>
    <r>
      <rPr>
        <sz val="12"/>
        <color theme="1"/>
        <rFont val="Calibri"/>
        <family val="2"/>
        <charset val="238"/>
        <scheme val="minor"/>
      </rPr>
      <t>)</t>
    </r>
  </si>
  <si>
    <t>(W/m3)</t>
  </si>
  <si>
    <t>(kW)</t>
  </si>
  <si>
    <r>
      <t xml:space="preserve">normalizovaná ročná potreba tepla na prípravu TV na plochu budovy </t>
    </r>
    <r>
      <rPr>
        <i/>
        <sz val="12"/>
        <color theme="1"/>
        <rFont val="Arial"/>
        <family val="2"/>
        <charset val="238"/>
      </rPr>
      <t>A</t>
    </r>
    <r>
      <rPr>
        <i/>
        <vertAlign val="subscript"/>
        <sz val="12"/>
        <color theme="1"/>
        <rFont val="Arial"/>
        <family val="2"/>
        <charset val="238"/>
      </rPr>
      <t>b</t>
    </r>
    <r>
      <rPr>
        <sz val="12"/>
        <color theme="1"/>
        <rFont val="Arial"/>
        <family val="2"/>
        <charset val="238"/>
      </rPr>
      <t xml:space="preserve"> </t>
    </r>
    <r>
      <rPr>
        <b/>
        <sz val="12"/>
        <color rgb="FFFF0000"/>
        <rFont val="Arial"/>
        <family val="2"/>
        <charset val="238"/>
      </rPr>
      <t>(stanovené vyhláškou)</t>
    </r>
  </si>
  <si>
    <r>
      <t xml:space="preserve">plocha budovy </t>
    </r>
    <r>
      <rPr>
        <i/>
        <sz val="12"/>
        <color theme="1"/>
        <rFont val="Arial"/>
        <family val="2"/>
        <charset val="238"/>
      </rPr>
      <t>A</t>
    </r>
    <r>
      <rPr>
        <i/>
        <vertAlign val="subscript"/>
        <sz val="12"/>
        <color theme="1"/>
        <rFont val="Arial"/>
        <family val="2"/>
        <charset val="238"/>
      </rPr>
      <t>b</t>
    </r>
  </si>
  <si>
    <r>
      <t>q</t>
    </r>
    <r>
      <rPr>
        <i/>
        <vertAlign val="subscript"/>
        <sz val="12"/>
        <color theme="1"/>
        <rFont val="Arial Narrow"/>
        <family val="2"/>
        <charset val="238"/>
      </rPr>
      <t>d</t>
    </r>
    <r>
      <rPr>
        <i/>
        <sz val="12"/>
        <color theme="1"/>
        <rFont val="Arial Narrow"/>
        <family val="2"/>
        <charset val="238"/>
      </rPr>
      <t xml:space="preserve">=q.i           </t>
    </r>
  </si>
  <si>
    <r>
      <t>q</t>
    </r>
    <r>
      <rPr>
        <i/>
        <vertAlign val="subscript"/>
        <sz val="12"/>
        <color theme="1"/>
        <rFont val="Calibri"/>
        <family val="2"/>
        <charset val="238"/>
        <scheme val="minor"/>
      </rPr>
      <t xml:space="preserve">OP,TV </t>
    </r>
  </si>
  <si>
    <r>
      <t>q</t>
    </r>
    <r>
      <rPr>
        <i/>
        <vertAlign val="subscript"/>
        <sz val="12"/>
        <color theme="1"/>
        <rFont val="Calibri"/>
        <family val="2"/>
        <charset val="238"/>
        <scheme val="minor"/>
      </rPr>
      <t xml:space="preserve">Ab,TV </t>
    </r>
  </si>
  <si>
    <r>
      <t>Q</t>
    </r>
    <r>
      <rPr>
        <i/>
        <vertAlign val="subscript"/>
        <sz val="12"/>
        <color theme="1"/>
        <rFont val="Arial Narrow"/>
        <family val="2"/>
        <charset val="238"/>
      </rPr>
      <t xml:space="preserve">Z </t>
    </r>
    <r>
      <rPr>
        <i/>
        <sz val="12"/>
        <color theme="1"/>
        <rFont val="Arial Narrow"/>
        <family val="2"/>
        <charset val="238"/>
      </rPr>
      <t>= V</t>
    </r>
    <r>
      <rPr>
        <i/>
        <vertAlign val="subscript"/>
        <sz val="12"/>
        <color theme="1"/>
        <rFont val="Arial Narrow"/>
        <family val="2"/>
        <charset val="238"/>
      </rPr>
      <t>Z</t>
    </r>
    <r>
      <rPr>
        <i/>
        <sz val="12"/>
        <color theme="1"/>
        <rFont val="Arial Narrow"/>
        <family val="2"/>
        <charset val="238"/>
      </rPr>
      <t>.(</t>
    </r>
    <r>
      <rPr>
        <i/>
        <sz val="12"/>
        <color theme="1"/>
        <rFont val="Symbol"/>
        <family val="1"/>
        <charset val="2"/>
      </rPr>
      <t>q</t>
    </r>
    <r>
      <rPr>
        <i/>
        <vertAlign val="subscript"/>
        <sz val="12"/>
        <color theme="1"/>
        <rFont val="Arial Narrow"/>
        <family val="2"/>
        <charset val="238"/>
      </rPr>
      <t>t</t>
    </r>
    <r>
      <rPr>
        <i/>
        <sz val="12"/>
        <color theme="1"/>
        <rFont val="Arial Narrow"/>
        <family val="2"/>
        <charset val="238"/>
      </rPr>
      <t>-</t>
    </r>
    <r>
      <rPr>
        <i/>
        <sz val="12"/>
        <color theme="1"/>
        <rFont val="Symbol"/>
        <family val="1"/>
        <charset val="2"/>
      </rPr>
      <t>q</t>
    </r>
    <r>
      <rPr>
        <i/>
        <vertAlign val="subscript"/>
        <sz val="12"/>
        <color theme="1"/>
        <rFont val="Arial Narrow"/>
        <family val="2"/>
        <charset val="238"/>
      </rPr>
      <t>s</t>
    </r>
    <r>
      <rPr>
        <i/>
        <sz val="12"/>
        <color theme="1"/>
        <rFont val="Arial Narrow"/>
        <family val="2"/>
        <charset val="238"/>
      </rPr>
      <t xml:space="preserve">)/(860.z)      </t>
    </r>
  </si>
  <si>
    <r>
      <t>Q</t>
    </r>
    <r>
      <rPr>
        <i/>
        <vertAlign val="subscript"/>
        <sz val="12"/>
        <color theme="1"/>
        <rFont val="Arial Narrow"/>
        <family val="2"/>
        <charset val="238"/>
      </rPr>
      <t xml:space="preserve">Z-O  </t>
    </r>
    <r>
      <rPr>
        <i/>
        <sz val="12"/>
        <color theme="1"/>
        <rFont val="Arial Narrow"/>
        <family val="2"/>
        <charset val="238"/>
      </rPr>
      <t>= 0,325.q</t>
    </r>
    <r>
      <rPr>
        <i/>
        <vertAlign val="subscript"/>
        <sz val="12"/>
        <color theme="1"/>
        <rFont val="Arial Narrow"/>
        <family val="2"/>
        <charset val="238"/>
      </rPr>
      <t>d</t>
    </r>
  </si>
  <si>
    <r>
      <t>Q</t>
    </r>
    <r>
      <rPr>
        <i/>
        <vertAlign val="subscript"/>
        <sz val="12"/>
        <color theme="1"/>
        <rFont val="Arial Narrow"/>
        <family val="2"/>
        <charset val="238"/>
      </rPr>
      <t xml:space="preserve">Z-O  </t>
    </r>
    <r>
      <rPr>
        <i/>
        <sz val="12"/>
        <color theme="1"/>
        <rFont val="Arial Narrow"/>
        <family val="2"/>
        <charset val="238"/>
      </rPr>
      <t>= 0,325.q</t>
    </r>
    <r>
      <rPr>
        <i/>
        <vertAlign val="subscript"/>
        <sz val="12"/>
        <color theme="1"/>
        <rFont val="Arial Narrow"/>
        <family val="2"/>
        <charset val="238"/>
      </rPr>
      <t>d</t>
    </r>
    <r>
      <rPr>
        <i/>
        <sz val="12"/>
        <color theme="1"/>
        <rFont val="Arial Narrow"/>
        <family val="2"/>
        <charset val="238"/>
      </rPr>
      <t xml:space="preserve">.1,33       </t>
    </r>
  </si>
  <si>
    <r>
      <t>(m</t>
    </r>
    <r>
      <rPr>
        <vertAlign val="super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/osoba)</t>
    </r>
  </si>
  <si>
    <r>
      <t>(kWh/m</t>
    </r>
    <r>
      <rPr>
        <vertAlign val="super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)</t>
    </r>
  </si>
  <si>
    <t>(dní)</t>
  </si>
  <si>
    <r>
      <t>(m</t>
    </r>
    <r>
      <rPr>
        <vertAlign val="super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)</t>
    </r>
  </si>
  <si>
    <t>(osôb)</t>
  </si>
  <si>
    <t>(kWh/(os.deň))</t>
  </si>
  <si>
    <t>(l/(os.deň))</t>
  </si>
  <si>
    <t>(l/(budova.deň))</t>
  </si>
  <si>
    <t>(kWh/deň)</t>
  </si>
  <si>
    <t>(h)</t>
  </si>
  <si>
    <r>
      <t>obostavaný priestor</t>
    </r>
    <r>
      <rPr>
        <i/>
        <sz val="12"/>
        <color theme="1"/>
        <rFont val="Arial"/>
        <family val="2"/>
        <charset val="238"/>
      </rPr>
      <t xml:space="preserve"> V</t>
    </r>
    <r>
      <rPr>
        <i/>
        <vertAlign val="subscript"/>
        <sz val="12"/>
        <color theme="1"/>
        <rFont val="Arial"/>
        <family val="2"/>
        <charset val="238"/>
      </rPr>
      <t>OP</t>
    </r>
  </si>
  <si>
    <r>
      <t>Priemerné množstvo vzduchu v m</t>
    </r>
    <r>
      <rPr>
        <vertAlign val="superscript"/>
        <sz val="12"/>
        <color theme="1"/>
        <rFont val="Arial"/>
        <family val="2"/>
        <charset val="238"/>
      </rPr>
      <t>3</t>
    </r>
    <r>
      <rPr>
        <sz val="12"/>
        <color theme="1"/>
        <rFont val="Arial"/>
        <family val="2"/>
        <charset val="238"/>
      </rPr>
      <t xml:space="preserve"> na osobu (podľa viacerých technických podkladov), </t>
    </r>
    <r>
      <rPr>
        <b/>
        <sz val="12"/>
        <color rgb="FFFF0000"/>
        <rFont val="Arial"/>
        <family val="2"/>
        <charset val="238"/>
      </rPr>
      <t>tabuľka č. 4</t>
    </r>
  </si>
  <si>
    <t>Tabuľka č. 4</t>
  </si>
  <si>
    <r>
      <t>V</t>
    </r>
    <r>
      <rPr>
        <i/>
        <vertAlign val="subscript"/>
        <sz val="12"/>
        <color theme="1"/>
        <rFont val="Arial"/>
        <family val="2"/>
        <charset val="238"/>
      </rPr>
      <t>VV</t>
    </r>
    <r>
      <rPr>
        <i/>
        <sz val="12"/>
        <color theme="1"/>
        <rFont val="Arial"/>
        <family val="2"/>
        <charset val="238"/>
      </rPr>
      <t>=0,8*V</t>
    </r>
    <r>
      <rPr>
        <i/>
        <vertAlign val="subscript"/>
        <sz val="12"/>
        <color theme="1"/>
        <rFont val="Arial"/>
        <family val="2"/>
        <charset val="238"/>
      </rPr>
      <t>OP</t>
    </r>
    <r>
      <rPr>
        <i/>
        <sz val="12"/>
        <color theme="1"/>
        <rFont val="Arial"/>
        <family val="2"/>
        <charset val="238"/>
      </rPr>
      <t>*i/3600 (m</t>
    </r>
    <r>
      <rPr>
        <i/>
        <vertAlign val="superscript"/>
        <sz val="12"/>
        <color theme="1"/>
        <rFont val="Arial"/>
        <family val="2"/>
        <charset val="238"/>
      </rPr>
      <t>3</t>
    </r>
    <r>
      <rPr>
        <i/>
        <sz val="12"/>
        <color theme="1"/>
        <rFont val="Arial"/>
        <family val="2"/>
        <charset val="238"/>
      </rPr>
      <t>/s)</t>
    </r>
  </si>
  <si>
    <r>
      <rPr>
        <i/>
        <sz val="16"/>
        <color theme="1"/>
        <rFont val="Symbol"/>
        <family val="1"/>
        <charset val="2"/>
      </rPr>
      <t>F</t>
    </r>
    <r>
      <rPr>
        <i/>
        <vertAlign val="subscript"/>
        <sz val="16"/>
        <color theme="1"/>
        <rFont val="Arial"/>
        <family val="2"/>
        <charset val="238"/>
      </rPr>
      <t>V</t>
    </r>
    <r>
      <rPr>
        <i/>
        <sz val="16"/>
        <color theme="1"/>
        <rFont val="Arial"/>
        <family val="2"/>
        <charset val="238"/>
      </rPr>
      <t>=V</t>
    </r>
    <r>
      <rPr>
        <i/>
        <vertAlign val="subscript"/>
        <sz val="16"/>
        <color theme="1"/>
        <rFont val="Arial"/>
        <family val="2"/>
        <charset val="238"/>
      </rPr>
      <t>VV</t>
    </r>
    <r>
      <rPr>
        <i/>
        <sz val="16"/>
        <color theme="1"/>
        <rFont val="Arial"/>
        <family val="2"/>
        <charset val="238"/>
      </rPr>
      <t>*c</t>
    </r>
    <r>
      <rPr>
        <i/>
        <vertAlign val="subscript"/>
        <sz val="16"/>
        <color theme="1"/>
        <rFont val="Arial"/>
        <family val="2"/>
        <charset val="238"/>
      </rPr>
      <t>p</t>
    </r>
    <r>
      <rPr>
        <i/>
        <sz val="16"/>
        <color theme="1"/>
        <rFont val="Arial"/>
        <family val="2"/>
        <charset val="238"/>
      </rPr>
      <t>*</t>
    </r>
    <r>
      <rPr>
        <i/>
        <sz val="16"/>
        <color theme="1"/>
        <rFont val="Symbol"/>
        <family val="1"/>
        <charset val="2"/>
      </rPr>
      <t>r</t>
    </r>
    <r>
      <rPr>
        <i/>
        <sz val="16"/>
        <color theme="1"/>
        <rFont val="Arial"/>
        <family val="2"/>
        <charset val="238"/>
      </rPr>
      <t>*</t>
    </r>
    <r>
      <rPr>
        <i/>
        <sz val="16"/>
        <color theme="1"/>
        <rFont val="Symbol"/>
        <family val="1"/>
        <charset val="2"/>
      </rPr>
      <t>D</t>
    </r>
    <r>
      <rPr>
        <i/>
        <sz val="16"/>
        <color theme="1"/>
        <rFont val="Arial"/>
        <family val="2"/>
        <charset val="238"/>
      </rPr>
      <t>(</t>
    </r>
    <r>
      <rPr>
        <i/>
        <sz val="16"/>
        <color theme="1"/>
        <rFont val="Symbol"/>
        <family val="1"/>
        <charset val="2"/>
      </rPr>
      <t>q</t>
    </r>
    <r>
      <rPr>
        <i/>
        <vertAlign val="subscript"/>
        <sz val="16"/>
        <color theme="1"/>
        <rFont val="Arial"/>
        <family val="2"/>
        <charset val="238"/>
      </rPr>
      <t>i</t>
    </r>
    <r>
      <rPr>
        <i/>
        <sz val="16"/>
        <color theme="1"/>
        <rFont val="Arial"/>
        <family val="2"/>
        <charset val="238"/>
      </rPr>
      <t xml:space="preserve"> - </t>
    </r>
    <r>
      <rPr>
        <i/>
        <sz val="16"/>
        <color theme="1"/>
        <rFont val="Symbol"/>
        <family val="1"/>
        <charset val="2"/>
      </rPr>
      <t>q</t>
    </r>
    <r>
      <rPr>
        <i/>
        <vertAlign val="subscript"/>
        <sz val="16"/>
        <color theme="1"/>
        <rFont val="Arial"/>
        <family val="2"/>
        <charset val="238"/>
      </rPr>
      <t>e</t>
    </r>
    <r>
      <rPr>
        <i/>
        <sz val="16"/>
        <color theme="1"/>
        <rFont val="Arial"/>
        <family val="2"/>
        <charset val="238"/>
      </rPr>
      <t>)/1000 = V</t>
    </r>
    <r>
      <rPr>
        <i/>
        <vertAlign val="subscript"/>
        <sz val="16"/>
        <color theme="1"/>
        <rFont val="Arial"/>
        <family val="2"/>
        <charset val="238"/>
      </rPr>
      <t>VV</t>
    </r>
    <r>
      <rPr>
        <i/>
        <sz val="16"/>
        <color theme="1"/>
        <rFont val="Arial"/>
        <family val="2"/>
        <charset val="238"/>
      </rPr>
      <t>*1000*1,2*6/1000 (kW)</t>
    </r>
  </si>
  <si>
    <r>
      <t>V</t>
    </r>
    <r>
      <rPr>
        <i/>
        <vertAlign val="subscript"/>
        <sz val="12"/>
        <color theme="1"/>
        <rFont val="Arial"/>
        <family val="2"/>
        <charset val="238"/>
      </rPr>
      <t xml:space="preserve">VV </t>
    </r>
    <r>
      <rPr>
        <i/>
        <sz val="12"/>
        <color theme="1"/>
        <rFont val="Arial"/>
        <family val="2"/>
        <charset val="238"/>
      </rPr>
      <t>= 0,8.V</t>
    </r>
    <r>
      <rPr>
        <i/>
        <vertAlign val="subscript"/>
        <sz val="12"/>
        <color theme="1"/>
        <rFont val="Arial"/>
        <family val="2"/>
        <charset val="238"/>
      </rPr>
      <t>OP</t>
    </r>
    <r>
      <rPr>
        <i/>
        <sz val="12"/>
        <color theme="1"/>
        <rFont val="Arial"/>
        <family val="2"/>
        <charset val="238"/>
      </rPr>
      <t>.i/3600 (m</t>
    </r>
    <r>
      <rPr>
        <i/>
        <vertAlign val="superscript"/>
        <sz val="12"/>
        <color theme="1"/>
        <rFont val="Arial"/>
        <family val="2"/>
        <charset val="238"/>
      </rPr>
      <t>3</t>
    </r>
    <r>
      <rPr>
        <i/>
        <sz val="12"/>
        <color theme="1"/>
        <rFont val="Arial"/>
        <family val="2"/>
        <charset val="238"/>
      </rPr>
      <t>/s)</t>
    </r>
  </si>
  <si>
    <r>
      <rPr>
        <i/>
        <sz val="16"/>
        <color theme="1"/>
        <rFont val="Symbol"/>
        <family val="1"/>
        <charset val="2"/>
      </rPr>
      <t>F</t>
    </r>
    <r>
      <rPr>
        <i/>
        <vertAlign val="subscript"/>
        <sz val="16"/>
        <color theme="1"/>
        <rFont val="Arial"/>
        <family val="2"/>
        <charset val="238"/>
      </rPr>
      <t xml:space="preserve">V  </t>
    </r>
    <r>
      <rPr>
        <i/>
        <sz val="16"/>
        <color theme="1"/>
        <rFont val="Arial"/>
        <family val="2"/>
        <charset val="238"/>
      </rPr>
      <t>= V</t>
    </r>
    <r>
      <rPr>
        <i/>
        <vertAlign val="subscript"/>
        <sz val="16"/>
        <color theme="1"/>
        <rFont val="Arial"/>
        <family val="2"/>
        <charset val="238"/>
      </rPr>
      <t>VV</t>
    </r>
    <r>
      <rPr>
        <i/>
        <sz val="16"/>
        <color theme="1"/>
        <rFont val="Arial"/>
        <family val="2"/>
        <charset val="238"/>
      </rPr>
      <t>.c</t>
    </r>
    <r>
      <rPr>
        <i/>
        <vertAlign val="subscript"/>
        <sz val="16"/>
        <color theme="1"/>
        <rFont val="Arial"/>
        <family val="2"/>
        <charset val="238"/>
      </rPr>
      <t>p</t>
    </r>
    <r>
      <rPr>
        <i/>
        <sz val="16"/>
        <color theme="1"/>
        <rFont val="Arial"/>
        <family val="2"/>
        <charset val="238"/>
      </rPr>
      <t>.</t>
    </r>
    <r>
      <rPr>
        <i/>
        <sz val="16"/>
        <color theme="1"/>
        <rFont val="Symbol"/>
        <family val="1"/>
        <charset val="2"/>
      </rPr>
      <t>r</t>
    </r>
    <r>
      <rPr>
        <i/>
        <sz val="16"/>
        <color theme="1"/>
        <rFont val="Arial"/>
        <family val="2"/>
        <charset val="238"/>
      </rPr>
      <t>.</t>
    </r>
    <r>
      <rPr>
        <i/>
        <sz val="16"/>
        <color theme="1"/>
        <rFont val="Symbol"/>
        <family val="1"/>
        <charset val="2"/>
      </rPr>
      <t>D</t>
    </r>
    <r>
      <rPr>
        <i/>
        <sz val="16"/>
        <color theme="1"/>
        <rFont val="Arial"/>
        <family val="2"/>
        <charset val="238"/>
      </rPr>
      <t>(</t>
    </r>
    <r>
      <rPr>
        <i/>
        <sz val="16"/>
        <color theme="1"/>
        <rFont val="Symbol"/>
        <family val="1"/>
        <charset val="2"/>
      </rPr>
      <t>q</t>
    </r>
    <r>
      <rPr>
        <i/>
        <vertAlign val="subscript"/>
        <sz val="16"/>
        <color theme="1"/>
        <rFont val="Arial"/>
        <family val="2"/>
        <charset val="238"/>
      </rPr>
      <t>i</t>
    </r>
    <r>
      <rPr>
        <i/>
        <sz val="16"/>
        <color theme="1"/>
        <rFont val="Arial"/>
        <family val="2"/>
        <charset val="238"/>
      </rPr>
      <t xml:space="preserve"> - </t>
    </r>
    <r>
      <rPr>
        <i/>
        <sz val="16"/>
        <color theme="1"/>
        <rFont val="Symbol"/>
        <family val="1"/>
        <charset val="2"/>
      </rPr>
      <t>q</t>
    </r>
    <r>
      <rPr>
        <i/>
        <vertAlign val="subscript"/>
        <sz val="16"/>
        <color theme="1"/>
        <rFont val="Arial"/>
        <family val="2"/>
        <charset val="238"/>
      </rPr>
      <t>e</t>
    </r>
    <r>
      <rPr>
        <i/>
        <sz val="16"/>
        <color theme="1"/>
        <rFont val="Arial"/>
        <family val="2"/>
        <charset val="238"/>
      </rPr>
      <t>)/1000 = V</t>
    </r>
    <r>
      <rPr>
        <i/>
        <vertAlign val="subscript"/>
        <sz val="16"/>
        <color theme="1"/>
        <rFont val="Arial"/>
        <family val="2"/>
        <charset val="238"/>
      </rPr>
      <t>VV</t>
    </r>
    <r>
      <rPr>
        <i/>
        <sz val="16"/>
        <color theme="1"/>
        <rFont val="Arial"/>
        <family val="2"/>
        <charset val="238"/>
      </rPr>
      <t>.1000.1,2.12/1000 (kW)</t>
    </r>
  </si>
  <si>
    <r>
      <t>q</t>
    </r>
    <r>
      <rPr>
        <i/>
        <vertAlign val="subscript"/>
        <sz val="12"/>
        <color theme="1"/>
        <rFont val="Arial"/>
        <family val="2"/>
        <charset val="238"/>
      </rPr>
      <t>OP, bez rekuperácie</t>
    </r>
    <r>
      <rPr>
        <i/>
        <sz val="12"/>
        <color theme="1"/>
        <rFont val="Arial"/>
        <family val="2"/>
        <charset val="238"/>
      </rPr>
      <t xml:space="preserve"> (W/m</t>
    </r>
    <r>
      <rPr>
        <i/>
        <vertAlign val="superscript"/>
        <sz val="12"/>
        <color theme="1"/>
        <rFont val="Arial"/>
        <family val="2"/>
        <charset val="238"/>
      </rPr>
      <t>3</t>
    </r>
    <r>
      <rPr>
        <i/>
        <sz val="12"/>
        <color theme="1"/>
        <rFont val="Arial"/>
        <family val="2"/>
        <charset val="238"/>
      </rPr>
      <t>)</t>
    </r>
  </si>
  <si>
    <r>
      <t>q</t>
    </r>
    <r>
      <rPr>
        <i/>
        <vertAlign val="subscript"/>
        <sz val="12"/>
        <color theme="1"/>
        <rFont val="Arial"/>
        <family val="2"/>
        <charset val="238"/>
      </rPr>
      <t>OP, s rekuperáciou</t>
    </r>
    <r>
      <rPr>
        <i/>
        <sz val="12"/>
        <color theme="1"/>
        <rFont val="Arial"/>
        <family val="2"/>
        <charset val="238"/>
      </rPr>
      <t xml:space="preserve"> (W/m</t>
    </r>
    <r>
      <rPr>
        <i/>
        <vertAlign val="superscript"/>
        <sz val="12"/>
        <color theme="1"/>
        <rFont val="Arial"/>
        <family val="2"/>
        <charset val="238"/>
      </rPr>
      <t>3</t>
    </r>
    <r>
      <rPr>
        <i/>
        <sz val="12"/>
        <color theme="1"/>
        <rFont val="Arial"/>
        <family val="2"/>
        <charset val="238"/>
      </rPr>
      <t>)</t>
    </r>
  </si>
  <si>
    <r>
      <t>q</t>
    </r>
    <r>
      <rPr>
        <i/>
        <vertAlign val="subscript"/>
        <sz val="12"/>
        <color theme="1"/>
        <rFont val="Arial"/>
        <family val="2"/>
        <charset val="238"/>
      </rPr>
      <t>Ab, bez rekuperácie, VZT</t>
    </r>
    <r>
      <rPr>
        <i/>
        <sz val="12"/>
        <color theme="1"/>
        <rFont val="Arial"/>
        <family val="2"/>
        <charset val="238"/>
      </rPr>
      <t xml:space="preserve"> (W/m</t>
    </r>
    <r>
      <rPr>
        <i/>
        <vertAlign val="superscript"/>
        <sz val="12"/>
        <color theme="1"/>
        <rFont val="Arial"/>
        <family val="2"/>
        <charset val="238"/>
      </rPr>
      <t>2</t>
    </r>
    <r>
      <rPr>
        <i/>
        <sz val="12"/>
        <color theme="1"/>
        <rFont val="Arial"/>
        <family val="2"/>
        <charset val="238"/>
      </rPr>
      <t>)</t>
    </r>
  </si>
  <si>
    <r>
      <t>q</t>
    </r>
    <r>
      <rPr>
        <i/>
        <vertAlign val="subscript"/>
        <sz val="12"/>
        <color theme="1"/>
        <rFont val="Arial"/>
        <family val="2"/>
        <charset val="238"/>
      </rPr>
      <t>Ab, s rekuperáciou, VZT</t>
    </r>
    <r>
      <rPr>
        <i/>
        <sz val="12"/>
        <color theme="1"/>
        <rFont val="Arial"/>
        <family val="2"/>
        <charset val="238"/>
      </rPr>
      <t xml:space="preserve"> (W/m</t>
    </r>
    <r>
      <rPr>
        <i/>
        <vertAlign val="superscript"/>
        <sz val="12"/>
        <color theme="1"/>
        <rFont val="Arial"/>
        <family val="2"/>
        <charset val="238"/>
      </rPr>
      <t>2</t>
    </r>
    <r>
      <rPr>
        <i/>
        <sz val="12"/>
        <color theme="1"/>
        <rFont val="Arial"/>
        <family val="2"/>
        <charset val="238"/>
      </rPr>
      <t>)</t>
    </r>
  </si>
  <si>
    <r>
      <t>plocha budovy</t>
    </r>
    <r>
      <rPr>
        <i/>
        <sz val="12"/>
        <color theme="1"/>
        <rFont val="Arial"/>
        <family val="2"/>
        <charset val="238"/>
      </rPr>
      <t xml:space="preserve"> A</t>
    </r>
    <r>
      <rPr>
        <i/>
        <vertAlign val="subscript"/>
        <sz val="12"/>
        <color theme="1"/>
        <rFont val="Arial"/>
        <family val="2"/>
        <charset val="238"/>
      </rPr>
      <t>b</t>
    </r>
  </si>
  <si>
    <r>
      <t>(m</t>
    </r>
    <r>
      <rPr>
        <vertAlign val="superscript"/>
        <sz val="12"/>
        <color theme="1"/>
        <rFont val="Arial"/>
        <family val="2"/>
        <charset val="238"/>
      </rPr>
      <t>3</t>
    </r>
    <r>
      <rPr>
        <sz val="12"/>
        <color theme="1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</si>
</sst>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7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2"/>
      <color theme="1"/>
      <name val="Symbol"/>
      <family val="1"/>
      <charset val="2"/>
    </font>
    <font>
      <sz val="12"/>
      <color theme="1"/>
      <name val="Arial Narrow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vertAlign val="superscript"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6"/>
      <color rgb="FFFF0000"/>
      <name val="Calibri"/>
      <family val="2"/>
      <charset val="238"/>
      <scheme val="minor"/>
    </font>
    <font>
      <b/>
      <sz val="16"/>
      <color rgb="FF000099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6"/>
      <color rgb="FF000099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rgb="FFFF0000"/>
      <name val="Arial"/>
      <family val="2"/>
      <charset val="238"/>
    </font>
    <font>
      <b/>
      <sz val="12"/>
      <color rgb="FF000099"/>
      <name val="Arial"/>
      <family val="2"/>
      <charset val="238"/>
    </font>
    <font>
      <sz val="12"/>
      <color rgb="FF000000"/>
      <name val="Arial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2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vertAlign val="superscript"/>
      <sz val="12"/>
      <color rgb="FF000000"/>
      <name val="Arial Narrow"/>
      <family val="2"/>
      <charset val="238"/>
    </font>
    <font>
      <vertAlign val="subscript"/>
      <sz val="12"/>
      <color rgb="FF000000"/>
      <name val="Arial Narrow"/>
      <family val="2"/>
      <charset val="238"/>
    </font>
    <font>
      <i/>
      <sz val="12"/>
      <color theme="1"/>
      <name val="Calibri"/>
      <family val="2"/>
      <charset val="238"/>
      <scheme val="minor"/>
    </font>
    <font>
      <i/>
      <vertAlign val="subscript"/>
      <sz val="12"/>
      <color theme="1"/>
      <name val="Calibri"/>
      <family val="2"/>
      <charset val="238"/>
      <scheme val="minor"/>
    </font>
    <font>
      <i/>
      <sz val="12"/>
      <color theme="1"/>
      <name val="Symbol"/>
      <family val="1"/>
      <charset val="2"/>
    </font>
    <font>
      <b/>
      <i/>
      <sz val="16"/>
      <color rgb="FFFF0000"/>
      <name val="Calibri"/>
      <family val="2"/>
      <charset val="238"/>
      <scheme val="minor"/>
    </font>
    <font>
      <i/>
      <sz val="12"/>
      <color theme="1"/>
      <name val="Arial"/>
      <family val="2"/>
      <charset val="238"/>
    </font>
    <font>
      <i/>
      <vertAlign val="subscript"/>
      <sz val="12"/>
      <color theme="1"/>
      <name val="Arial"/>
      <family val="2"/>
      <charset val="238"/>
    </font>
    <font>
      <i/>
      <sz val="12"/>
      <color theme="1"/>
      <name val="Arial Narrow"/>
      <family val="2"/>
      <charset val="238"/>
    </font>
    <font>
      <i/>
      <vertAlign val="subscript"/>
      <sz val="12"/>
      <color theme="1"/>
      <name val="Arial Narrow"/>
      <family val="2"/>
      <charset val="238"/>
    </font>
    <font>
      <i/>
      <vertAlign val="superscript"/>
      <sz val="12"/>
      <color theme="1"/>
      <name val="Arial"/>
      <family val="2"/>
      <charset val="238"/>
    </font>
    <font>
      <i/>
      <sz val="16"/>
      <color theme="1"/>
      <name val="Arial"/>
      <family val="2"/>
      <charset val="238"/>
    </font>
    <font>
      <i/>
      <sz val="16"/>
      <color theme="1"/>
      <name val="Symbol"/>
      <family val="1"/>
      <charset val="2"/>
    </font>
    <font>
      <i/>
      <vertAlign val="subscript"/>
      <sz val="16"/>
      <color theme="1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4" fontId="4" fillId="0" borderId="0" xfId="0" applyNumberFormat="1" applyFont="1" applyAlignment="1">
      <alignment vertical="center" wrapText="1" shrinkToFit="1"/>
    </xf>
    <xf numFmtId="4" fontId="4" fillId="4" borderId="2" xfId="0" applyNumberFormat="1" applyFont="1" applyFill="1" applyBorder="1" applyAlignment="1">
      <alignment horizontal="center" vertical="center" wrapText="1" shrinkToFit="1"/>
    </xf>
    <xf numFmtId="4" fontId="6" fillId="0" borderId="2" xfId="0" applyNumberFormat="1" applyFont="1" applyBorder="1" applyAlignment="1">
      <alignment vertical="center" wrapText="1" shrinkToFit="1"/>
    </xf>
    <xf numFmtId="4" fontId="2" fillId="4" borderId="2" xfId="0" applyNumberFormat="1" applyFont="1" applyFill="1" applyBorder="1" applyAlignment="1">
      <alignment horizontal="center" vertical="center" wrapText="1" shrinkToFit="1"/>
    </xf>
    <xf numFmtId="4" fontId="4" fillId="0" borderId="0" xfId="0" applyNumberFormat="1" applyFont="1" applyFill="1" applyAlignment="1">
      <alignment vertical="center" wrapText="1" shrinkToFit="1"/>
    </xf>
    <xf numFmtId="4" fontId="4" fillId="6" borderId="2" xfId="0" applyNumberFormat="1" applyFont="1" applyFill="1" applyBorder="1" applyAlignment="1">
      <alignment vertical="center" wrapText="1" shrinkToFit="1"/>
    </xf>
    <xf numFmtId="2" fontId="8" fillId="4" borderId="2" xfId="0" applyNumberFormat="1" applyFont="1" applyFill="1" applyBorder="1" applyAlignment="1">
      <alignment horizontal="center" vertical="center" wrapText="1" shrinkToFit="1"/>
    </xf>
    <xf numFmtId="4" fontId="4" fillId="6" borderId="10" xfId="0" applyNumberFormat="1" applyFont="1" applyFill="1" applyBorder="1" applyAlignment="1">
      <alignment vertical="center" wrapText="1" shrinkToFit="1"/>
    </xf>
    <xf numFmtId="4" fontId="4" fillId="6" borderId="14" xfId="0" applyNumberFormat="1" applyFont="1" applyFill="1" applyBorder="1" applyAlignment="1">
      <alignment vertical="center" wrapText="1" shrinkToFit="1"/>
    </xf>
    <xf numFmtId="4" fontId="4" fillId="6" borderId="1" xfId="0" applyNumberFormat="1" applyFont="1" applyFill="1" applyBorder="1" applyAlignment="1">
      <alignment vertical="center" wrapText="1" shrinkToFit="1"/>
    </xf>
    <xf numFmtId="4" fontId="4" fillId="6" borderId="16" xfId="0" applyNumberFormat="1" applyFont="1" applyFill="1" applyBorder="1" applyAlignment="1">
      <alignment vertical="center" wrapText="1" shrinkToFit="1"/>
    </xf>
    <xf numFmtId="4" fontId="4" fillId="3" borderId="2" xfId="0" applyNumberFormat="1" applyFont="1" applyFill="1" applyBorder="1" applyAlignment="1">
      <alignment horizontal="center" vertical="center" wrapText="1" shrinkToFit="1"/>
    </xf>
    <xf numFmtId="4" fontId="4" fillId="3" borderId="6" xfId="0" applyNumberFormat="1" applyFont="1" applyFill="1" applyBorder="1" applyAlignment="1">
      <alignment vertical="center" wrapText="1" shrinkToFit="1"/>
    </xf>
    <xf numFmtId="4" fontId="4" fillId="3" borderId="23" xfId="0" applyNumberFormat="1" applyFont="1" applyFill="1" applyBorder="1" applyAlignment="1">
      <alignment horizontal="center" vertical="center" wrapText="1" shrinkToFit="1"/>
    </xf>
    <xf numFmtId="4" fontId="4" fillId="3" borderId="9" xfId="0" applyNumberFormat="1" applyFont="1" applyFill="1" applyBorder="1" applyAlignment="1">
      <alignment vertical="center" wrapText="1" shrinkToFit="1"/>
    </xf>
    <xf numFmtId="4" fontId="4" fillId="3" borderId="10" xfId="0" applyNumberFormat="1" applyFont="1" applyFill="1" applyBorder="1" applyAlignment="1">
      <alignment vertical="center" wrapText="1" shrinkToFit="1"/>
    </xf>
    <xf numFmtId="4" fontId="4" fillId="3" borderId="11" xfId="0" applyNumberFormat="1" applyFont="1" applyFill="1" applyBorder="1" applyAlignment="1">
      <alignment vertical="center" wrapText="1" shrinkToFit="1"/>
    </xf>
    <xf numFmtId="4" fontId="4" fillId="3" borderId="24" xfId="0" applyNumberFormat="1" applyFont="1" applyFill="1" applyBorder="1" applyAlignment="1">
      <alignment vertical="center" wrapText="1" shrinkToFit="1"/>
    </xf>
    <xf numFmtId="4" fontId="4" fillId="4" borderId="14" xfId="0" applyNumberFormat="1" applyFont="1" applyFill="1" applyBorder="1" applyAlignment="1">
      <alignment horizontal="center" vertical="center" wrapText="1" shrinkToFit="1"/>
    </xf>
    <xf numFmtId="4" fontId="4" fillId="3" borderId="15" xfId="0" applyNumberFormat="1" applyFont="1" applyFill="1" applyBorder="1" applyAlignment="1">
      <alignment vertical="center" wrapText="1" shrinkToFit="1"/>
    </xf>
    <xf numFmtId="4" fontId="3" fillId="3" borderId="2" xfId="0" applyNumberFormat="1" applyFont="1" applyFill="1" applyBorder="1" applyAlignment="1">
      <alignment horizontal="center" vertical="center" wrapText="1" shrinkToFit="1"/>
    </xf>
    <xf numFmtId="4" fontId="3" fillId="3" borderId="14" xfId="0" applyNumberFormat="1" applyFont="1" applyFill="1" applyBorder="1" applyAlignment="1">
      <alignment horizontal="center" vertical="center" wrapText="1" shrinkToFit="1"/>
    </xf>
    <xf numFmtId="4" fontId="12" fillId="11" borderId="2" xfId="0" applyNumberFormat="1" applyFont="1" applyFill="1" applyBorder="1" applyAlignment="1">
      <alignment horizontal="center" vertical="center" textRotation="90" wrapText="1"/>
    </xf>
    <xf numFmtId="4" fontId="12" fillId="11" borderId="2" xfId="0" applyNumberFormat="1" applyFont="1" applyFill="1" applyBorder="1" applyAlignment="1">
      <alignment vertical="center" wrapText="1"/>
    </xf>
    <xf numFmtId="3" fontId="12" fillId="4" borderId="2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4" fontId="12" fillId="11" borderId="25" xfId="0" applyNumberFormat="1" applyFont="1" applyFill="1" applyBorder="1" applyAlignment="1">
      <alignment vertical="center" wrapText="1"/>
    </xf>
    <xf numFmtId="3" fontId="12" fillId="3" borderId="2" xfId="0" applyNumberFormat="1" applyFont="1" applyFill="1" applyBorder="1" applyAlignment="1">
      <alignment horizontal="center" vertical="center" wrapText="1"/>
    </xf>
    <xf numFmtId="164" fontId="15" fillId="4" borderId="2" xfId="0" applyNumberFormat="1" applyFont="1" applyFill="1" applyBorder="1" applyAlignment="1">
      <alignment horizontal="center" vertical="center" wrapText="1"/>
    </xf>
    <xf numFmtId="3" fontId="16" fillId="4" borderId="2" xfId="0" applyNumberFormat="1" applyFont="1" applyFill="1" applyBorder="1" applyAlignment="1">
      <alignment horizontal="center" vertical="center" wrapText="1"/>
    </xf>
    <xf numFmtId="3" fontId="12" fillId="13" borderId="2" xfId="0" applyNumberFormat="1" applyFont="1" applyFill="1" applyBorder="1" applyAlignment="1">
      <alignment horizontal="center" vertical="center" wrapText="1"/>
    </xf>
    <xf numFmtId="4" fontId="19" fillId="4" borderId="2" xfId="0" applyNumberFormat="1" applyFont="1" applyFill="1" applyBorder="1" applyAlignment="1">
      <alignment horizontal="center" vertical="center" wrapText="1" shrinkToFit="1"/>
    </xf>
    <xf numFmtId="4" fontId="21" fillId="0" borderId="0" xfId="0" applyNumberFormat="1" applyFont="1" applyAlignment="1">
      <alignment vertical="center" wrapText="1" shrinkToFit="1"/>
    </xf>
    <xf numFmtId="4" fontId="16" fillId="4" borderId="2" xfId="0" applyNumberFormat="1" applyFont="1" applyFill="1" applyBorder="1" applyAlignment="1">
      <alignment horizontal="center" vertical="center" wrapText="1"/>
    </xf>
    <xf numFmtId="4" fontId="16" fillId="3" borderId="2" xfId="0" applyNumberFormat="1" applyFont="1" applyFill="1" applyBorder="1" applyAlignment="1">
      <alignment horizontal="center" vertical="center" wrapText="1"/>
    </xf>
    <xf numFmtId="4" fontId="19" fillId="3" borderId="11" xfId="0" applyNumberFormat="1" applyFont="1" applyFill="1" applyBorder="1" applyAlignment="1">
      <alignment vertical="center" wrapText="1" shrinkToFit="1"/>
    </xf>
    <xf numFmtId="4" fontId="25" fillId="4" borderId="2" xfId="0" applyNumberFormat="1" applyFont="1" applyFill="1" applyBorder="1" applyAlignment="1">
      <alignment horizontal="center" vertical="center" wrapText="1"/>
    </xf>
    <xf numFmtId="4" fontId="19" fillId="3" borderId="10" xfId="0" applyNumberFormat="1" applyFont="1" applyFill="1" applyBorder="1" applyAlignment="1">
      <alignment vertical="center" wrapText="1" shrinkToFit="1"/>
    </xf>
    <xf numFmtId="4" fontId="12" fillId="11" borderId="1" xfId="0" applyNumberFormat="1" applyFont="1" applyFill="1" applyBorder="1" applyAlignment="1">
      <alignment horizontal="center" vertical="center" textRotation="90" wrapText="1"/>
    </xf>
    <xf numFmtId="3" fontId="12" fillId="13" borderId="1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3" fontId="12" fillId="4" borderId="1" xfId="0" applyNumberFormat="1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center" vertical="center" wrapText="1"/>
    </xf>
    <xf numFmtId="3" fontId="16" fillId="4" borderId="1" xfId="0" applyNumberFormat="1" applyFont="1" applyFill="1" applyBorder="1" applyAlignment="1">
      <alignment horizontal="center" vertical="center" wrapText="1"/>
    </xf>
    <xf numFmtId="4" fontId="12" fillId="11" borderId="32" xfId="0" applyNumberFormat="1" applyFont="1" applyFill="1" applyBorder="1" applyAlignment="1">
      <alignment horizontal="center" vertical="center" textRotation="90" wrapText="1"/>
    </xf>
    <xf numFmtId="3" fontId="12" fillId="13" borderId="32" xfId="0" applyNumberFormat="1" applyFont="1" applyFill="1" applyBorder="1" applyAlignment="1">
      <alignment horizontal="center" vertical="center" wrapText="1"/>
    </xf>
    <xf numFmtId="4" fontId="12" fillId="4" borderId="32" xfId="0" applyNumberFormat="1" applyFont="1" applyFill="1" applyBorder="1" applyAlignment="1">
      <alignment horizontal="center" vertical="center" wrapText="1"/>
    </xf>
    <xf numFmtId="3" fontId="12" fillId="4" borderId="32" xfId="0" applyNumberFormat="1" applyFont="1" applyFill="1" applyBorder="1" applyAlignment="1">
      <alignment horizontal="center" vertical="center" wrapText="1"/>
    </xf>
    <xf numFmtId="164" fontId="15" fillId="4" borderId="32" xfId="0" applyNumberFormat="1" applyFont="1" applyFill="1" applyBorder="1" applyAlignment="1">
      <alignment horizontal="center" vertical="center" wrapText="1"/>
    </xf>
    <xf numFmtId="3" fontId="16" fillId="4" borderId="32" xfId="0" applyNumberFormat="1" applyFont="1" applyFill="1" applyBorder="1" applyAlignment="1">
      <alignment horizontal="center" vertical="center" wrapText="1"/>
    </xf>
    <xf numFmtId="3" fontId="24" fillId="13" borderId="18" xfId="0" applyNumberFormat="1" applyFont="1" applyFill="1" applyBorder="1" applyAlignment="1">
      <alignment horizontal="center" vertical="center" wrapText="1"/>
    </xf>
    <xf numFmtId="4" fontId="24" fillId="4" borderId="18" xfId="0" applyNumberFormat="1" applyFont="1" applyFill="1" applyBorder="1" applyAlignment="1">
      <alignment horizontal="center" vertical="center" wrapText="1"/>
    </xf>
    <xf numFmtId="3" fontId="24" fillId="4" borderId="18" xfId="0" applyNumberFormat="1" applyFont="1" applyFill="1" applyBorder="1" applyAlignment="1">
      <alignment horizontal="center" vertical="center" wrapText="1"/>
    </xf>
    <xf numFmtId="164" fontId="26" fillId="4" borderId="18" xfId="0" applyNumberFormat="1" applyFont="1" applyFill="1" applyBorder="1" applyAlignment="1">
      <alignment horizontal="center" vertical="center" wrapText="1"/>
    </xf>
    <xf numFmtId="3" fontId="26" fillId="4" borderId="19" xfId="0" applyNumberFormat="1" applyFont="1" applyFill="1" applyBorder="1" applyAlignment="1">
      <alignment horizontal="center" vertical="center" wrapText="1"/>
    </xf>
    <xf numFmtId="4" fontId="16" fillId="4" borderId="1" xfId="0" applyNumberFormat="1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4" fontId="25" fillId="4" borderId="1" xfId="0" applyNumberFormat="1" applyFont="1" applyFill="1" applyBorder="1" applyAlignment="1">
      <alignment horizontal="center" vertical="center" wrapText="1"/>
    </xf>
    <xf numFmtId="4" fontId="16" fillId="4" borderId="32" xfId="0" applyNumberFormat="1" applyFont="1" applyFill="1" applyBorder="1" applyAlignment="1">
      <alignment horizontal="center" vertical="center" wrapText="1"/>
    </xf>
    <xf numFmtId="4" fontId="16" fillId="3" borderId="32" xfId="0" applyNumberFormat="1" applyFont="1" applyFill="1" applyBorder="1" applyAlignment="1">
      <alignment horizontal="center" vertical="center" wrapText="1"/>
    </xf>
    <xf numFmtId="4" fontId="25" fillId="4" borderId="32" xfId="0" applyNumberFormat="1" applyFont="1" applyFill="1" applyBorder="1" applyAlignment="1">
      <alignment horizontal="center" vertical="center" wrapText="1"/>
    </xf>
    <xf numFmtId="4" fontId="25" fillId="4" borderId="18" xfId="0" applyNumberFormat="1" applyFont="1" applyFill="1" applyBorder="1" applyAlignment="1">
      <alignment horizontal="center" vertical="center" wrapText="1"/>
    </xf>
    <xf numFmtId="4" fontId="27" fillId="11" borderId="17" xfId="0" applyNumberFormat="1" applyFont="1" applyFill="1" applyBorder="1" applyAlignment="1">
      <alignment horizontal="center" vertical="center" textRotation="90" wrapText="1"/>
    </xf>
    <xf numFmtId="4" fontId="26" fillId="4" borderId="17" xfId="0" applyNumberFormat="1" applyFont="1" applyFill="1" applyBorder="1" applyAlignment="1">
      <alignment horizontal="center" vertical="center" wrapText="1"/>
    </xf>
    <xf numFmtId="4" fontId="26" fillId="3" borderId="18" xfId="0" applyNumberFormat="1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3" fontId="24" fillId="3" borderId="18" xfId="0" applyNumberFormat="1" applyFont="1" applyFill="1" applyBorder="1" applyAlignment="1">
      <alignment horizontal="center" vertical="center" wrapText="1"/>
    </xf>
    <xf numFmtId="3" fontId="12" fillId="3" borderId="32" xfId="0" applyNumberFormat="1" applyFont="1" applyFill="1" applyBorder="1" applyAlignment="1">
      <alignment horizontal="center" vertical="center" wrapText="1"/>
    </xf>
    <xf numFmtId="3" fontId="16" fillId="4" borderId="25" xfId="0" applyNumberFormat="1" applyFont="1" applyFill="1" applyBorder="1" applyAlignment="1">
      <alignment horizontal="center" vertical="center" wrapText="1"/>
    </xf>
    <xf numFmtId="3" fontId="16" fillId="4" borderId="39" xfId="0" applyNumberFormat="1" applyFont="1" applyFill="1" applyBorder="1" applyAlignment="1">
      <alignment horizontal="center" vertical="center" wrapText="1"/>
    </xf>
    <xf numFmtId="3" fontId="26" fillId="4" borderId="35" xfId="0" applyNumberFormat="1" applyFont="1" applyFill="1" applyBorder="1" applyAlignment="1">
      <alignment horizontal="center" vertical="center" wrapText="1"/>
    </xf>
    <xf numFmtId="3" fontId="16" fillId="4" borderId="36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vertical="center" wrapText="1" shrinkToFit="1"/>
    </xf>
    <xf numFmtId="4" fontId="12" fillId="0" borderId="0" xfId="0" applyNumberFormat="1" applyFont="1" applyFill="1" applyAlignment="1">
      <alignment vertical="center" wrapText="1" shrinkToFit="1"/>
    </xf>
    <xf numFmtId="4" fontId="12" fillId="0" borderId="2" xfId="0" applyNumberFormat="1" applyFont="1" applyBorder="1" applyAlignment="1">
      <alignment vertical="center" wrapText="1" shrinkToFit="1"/>
    </xf>
    <xf numFmtId="4" fontId="12" fillId="0" borderId="2" xfId="0" applyNumberFormat="1" applyFont="1" applyBorder="1" applyAlignment="1">
      <alignment horizontal="center" vertical="center" wrapText="1" shrinkToFit="1"/>
    </xf>
    <xf numFmtId="4" fontId="12" fillId="4" borderId="2" xfId="0" applyNumberFormat="1" applyFont="1" applyFill="1" applyBorder="1" applyAlignment="1">
      <alignment horizontal="center" vertical="center" wrapText="1" shrinkToFit="1"/>
    </xf>
    <xf numFmtId="4" fontId="12" fillId="4" borderId="32" xfId="0" applyNumberFormat="1" applyFont="1" applyFill="1" applyBorder="1" applyAlignment="1">
      <alignment horizontal="center" vertical="center" wrapText="1" shrinkToFit="1"/>
    </xf>
    <xf numFmtId="4" fontId="25" fillId="4" borderId="32" xfId="0" applyNumberFormat="1" applyFont="1" applyFill="1" applyBorder="1" applyAlignment="1">
      <alignment horizontal="center" vertical="center" wrapText="1" shrinkToFit="1"/>
    </xf>
    <xf numFmtId="4" fontId="25" fillId="4" borderId="2" xfId="0" applyNumberFormat="1" applyFont="1" applyFill="1" applyBorder="1" applyAlignment="1">
      <alignment horizontal="center" vertical="center" wrapText="1" shrinkToFit="1"/>
    </xf>
    <xf numFmtId="4" fontId="12" fillId="11" borderId="2" xfId="0" applyNumberFormat="1" applyFont="1" applyFill="1" applyBorder="1" applyAlignment="1">
      <alignment vertical="center" wrapText="1" shrinkToFit="1"/>
    </xf>
    <xf numFmtId="0" fontId="29" fillId="11" borderId="2" xfId="0" applyFont="1" applyFill="1" applyBorder="1" applyAlignment="1">
      <alignment horizontal="left" vertical="center" wrapText="1"/>
    </xf>
    <xf numFmtId="4" fontId="23" fillId="11" borderId="2" xfId="0" applyNumberFormat="1" applyFont="1" applyFill="1" applyBorder="1" applyAlignment="1">
      <alignment vertical="center" wrapText="1" shrinkToFit="1"/>
    </xf>
    <xf numFmtId="4" fontId="12" fillId="11" borderId="25" xfId="0" applyNumberFormat="1" applyFont="1" applyFill="1" applyBorder="1" applyAlignment="1">
      <alignment vertical="center" wrapText="1" shrinkToFit="1"/>
    </xf>
    <xf numFmtId="4" fontId="7" fillId="11" borderId="2" xfId="0" applyNumberFormat="1" applyFont="1" applyFill="1" applyBorder="1" applyAlignment="1">
      <alignment horizontal="left" vertical="center" wrapText="1"/>
    </xf>
    <xf numFmtId="4" fontId="12" fillId="11" borderId="2" xfId="0" applyNumberFormat="1" applyFont="1" applyFill="1" applyBorder="1" applyAlignment="1">
      <alignment horizontal="left" vertical="center" wrapText="1"/>
    </xf>
    <xf numFmtId="4" fontId="12" fillId="4" borderId="1" xfId="0" applyNumberFormat="1" applyFont="1" applyFill="1" applyBorder="1" applyAlignment="1">
      <alignment horizontal="center" vertical="center" wrapText="1" shrinkToFit="1"/>
    </xf>
    <xf numFmtId="4" fontId="25" fillId="4" borderId="1" xfId="0" applyNumberFormat="1" applyFont="1" applyFill="1" applyBorder="1" applyAlignment="1">
      <alignment horizontal="center" vertical="center" wrapText="1" shrinkToFit="1"/>
    </xf>
    <xf numFmtId="4" fontId="25" fillId="4" borderId="27" xfId="0" applyNumberFormat="1" applyFont="1" applyFill="1" applyBorder="1" applyAlignment="1">
      <alignment horizontal="center" vertical="center" wrapText="1" shrinkToFit="1"/>
    </xf>
    <xf numFmtId="4" fontId="25" fillId="4" borderId="18" xfId="0" applyNumberFormat="1" applyFont="1" applyFill="1" applyBorder="1" applyAlignment="1">
      <alignment horizontal="center" vertical="center" wrapText="1" shrinkToFit="1"/>
    </xf>
    <xf numFmtId="4" fontId="4" fillId="4" borderId="1" xfId="0" applyNumberFormat="1" applyFont="1" applyFill="1" applyBorder="1" applyAlignment="1">
      <alignment horizontal="center" vertical="center" wrapText="1" shrinkToFit="1"/>
    </xf>
    <xf numFmtId="4" fontId="4" fillId="4" borderId="32" xfId="0" applyNumberFormat="1" applyFont="1" applyFill="1" applyBorder="1" applyAlignment="1">
      <alignment horizontal="center" vertical="center" wrapText="1" shrinkToFit="1"/>
    </xf>
    <xf numFmtId="4" fontId="26" fillId="4" borderId="18" xfId="0" applyNumberFormat="1" applyFont="1" applyFill="1" applyBorder="1" applyAlignment="1">
      <alignment horizontal="center" vertical="center" wrapText="1"/>
    </xf>
    <xf numFmtId="4" fontId="3" fillId="4" borderId="18" xfId="0" applyNumberFormat="1" applyFont="1" applyFill="1" applyBorder="1" applyAlignment="1">
      <alignment horizontal="center" vertical="center" wrapText="1" shrinkToFit="1"/>
    </xf>
    <xf numFmtId="4" fontId="3" fillId="4" borderId="19" xfId="0" applyNumberFormat="1" applyFont="1" applyFill="1" applyBorder="1" applyAlignment="1">
      <alignment horizontal="center" vertical="center" wrapText="1" shrinkToFit="1"/>
    </xf>
    <xf numFmtId="4" fontId="24" fillId="4" borderId="18" xfId="0" applyNumberFormat="1" applyFont="1" applyFill="1" applyBorder="1" applyAlignment="1">
      <alignment horizontal="center" vertical="center" wrapText="1" shrinkToFit="1"/>
    </xf>
    <xf numFmtId="4" fontId="24" fillId="4" borderId="19" xfId="0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vertical="center" wrapText="1"/>
    </xf>
    <xf numFmtId="0" fontId="22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2" fontId="12" fillId="9" borderId="23" xfId="0" applyNumberFormat="1" applyFont="1" applyFill="1" applyBorder="1" applyAlignment="1">
      <alignment horizontal="center" vertical="center" wrapText="1"/>
    </xf>
    <xf numFmtId="2" fontId="12" fillId="9" borderId="7" xfId="0" applyNumberFormat="1" applyFont="1" applyFill="1" applyBorder="1" applyAlignment="1">
      <alignment horizontal="center" vertical="center" wrapText="1"/>
    </xf>
    <xf numFmtId="2" fontId="24" fillId="9" borderId="17" xfId="0" applyNumberFormat="1" applyFont="1" applyFill="1" applyBorder="1" applyAlignment="1">
      <alignment horizontal="center" vertical="center" wrapText="1"/>
    </xf>
    <xf numFmtId="2" fontId="12" fillId="9" borderId="42" xfId="0" applyNumberFormat="1" applyFont="1" applyFill="1" applyBorder="1" applyAlignment="1">
      <alignment horizontal="center" vertical="center" wrapText="1"/>
    </xf>
    <xf numFmtId="2" fontId="12" fillId="9" borderId="9" xfId="0" applyNumberFormat="1" applyFont="1" applyFill="1" applyBorder="1" applyAlignment="1">
      <alignment horizontal="center" vertical="center" wrapText="1"/>
    </xf>
    <xf numFmtId="2" fontId="12" fillId="9" borderId="2" xfId="0" applyNumberFormat="1" applyFont="1" applyFill="1" applyBorder="1" applyAlignment="1">
      <alignment horizontal="center" vertical="center" wrapText="1"/>
    </xf>
    <xf numFmtId="2" fontId="12" fillId="9" borderId="1" xfId="0" applyNumberFormat="1" applyFont="1" applyFill="1" applyBorder="1" applyAlignment="1">
      <alignment horizontal="center" vertical="center" wrapText="1"/>
    </xf>
    <xf numFmtId="2" fontId="24" fillId="9" borderId="18" xfId="0" applyNumberFormat="1" applyFont="1" applyFill="1" applyBorder="1" applyAlignment="1">
      <alignment horizontal="center" vertical="center" wrapText="1"/>
    </xf>
    <xf numFmtId="2" fontId="12" fillId="9" borderId="32" xfId="0" applyNumberFormat="1" applyFont="1" applyFill="1" applyBorder="1" applyAlignment="1">
      <alignment horizontal="center" vertical="center" wrapText="1"/>
    </xf>
    <xf numFmtId="2" fontId="12" fillId="9" borderId="11" xfId="0" applyNumberFormat="1" applyFont="1" applyFill="1" applyBorder="1" applyAlignment="1">
      <alignment horizontal="center" vertical="center" wrapText="1"/>
    </xf>
    <xf numFmtId="4" fontId="12" fillId="9" borderId="2" xfId="0" applyNumberFormat="1" applyFont="1" applyFill="1" applyBorder="1" applyAlignment="1">
      <alignment horizontal="center" vertical="center" wrapText="1"/>
    </xf>
    <xf numFmtId="4" fontId="12" fillId="9" borderId="1" xfId="0" applyNumberFormat="1" applyFont="1" applyFill="1" applyBorder="1" applyAlignment="1">
      <alignment horizontal="center" vertical="center" wrapText="1"/>
    </xf>
    <xf numFmtId="4" fontId="12" fillId="9" borderId="32" xfId="0" applyNumberFormat="1" applyFont="1" applyFill="1" applyBorder="1" applyAlignment="1">
      <alignment horizontal="center" vertical="center" wrapText="1"/>
    </xf>
    <xf numFmtId="4" fontId="12" fillId="9" borderId="11" xfId="0" applyNumberFormat="1" applyFont="1" applyFill="1" applyBorder="1" applyAlignment="1">
      <alignment horizontal="center" vertical="center" wrapText="1"/>
    </xf>
    <xf numFmtId="4" fontId="12" fillId="9" borderId="14" xfId="0" applyNumberFormat="1" applyFont="1" applyFill="1" applyBorder="1" applyAlignment="1">
      <alignment horizontal="center" vertical="center" wrapText="1"/>
    </xf>
    <xf numFmtId="4" fontId="12" fillId="9" borderId="16" xfId="0" applyNumberFormat="1" applyFont="1" applyFill="1" applyBorder="1" applyAlignment="1">
      <alignment horizontal="center" vertical="center" wrapText="1"/>
    </xf>
    <xf numFmtId="4" fontId="12" fillId="9" borderId="43" xfId="0" applyNumberFormat="1" applyFont="1" applyFill="1" applyBorder="1" applyAlignment="1">
      <alignment horizontal="center" vertical="center" wrapText="1"/>
    </xf>
    <xf numFmtId="4" fontId="12" fillId="9" borderId="15" xfId="0" applyNumberFormat="1" applyFont="1" applyFill="1" applyBorder="1" applyAlignment="1">
      <alignment horizontal="center" vertical="center" wrapText="1"/>
    </xf>
    <xf numFmtId="0" fontId="12" fillId="15" borderId="6" xfId="0" applyFont="1" applyFill="1" applyBorder="1" applyAlignment="1">
      <alignment vertical="center" wrapText="1"/>
    </xf>
    <xf numFmtId="0" fontId="12" fillId="15" borderId="10" xfId="0" applyFont="1" applyFill="1" applyBorder="1" applyAlignment="1">
      <alignment vertical="center" wrapText="1"/>
    </xf>
    <xf numFmtId="0" fontId="12" fillId="15" borderId="24" xfId="0" applyFont="1" applyFill="1" applyBorder="1" applyAlignment="1">
      <alignment vertical="center" wrapText="1"/>
    </xf>
    <xf numFmtId="0" fontId="12" fillId="3" borderId="6" xfId="0" applyFont="1" applyFill="1" applyBorder="1" applyAlignment="1">
      <alignment vertical="center" wrapText="1"/>
    </xf>
    <xf numFmtId="0" fontId="12" fillId="3" borderId="10" xfId="0" applyFont="1" applyFill="1" applyBorder="1" applyAlignment="1">
      <alignment vertical="center" wrapText="1"/>
    </xf>
    <xf numFmtId="0" fontId="12" fillId="3" borderId="24" xfId="0" applyFont="1" applyFill="1" applyBorder="1" applyAlignment="1">
      <alignment vertical="center" wrapText="1"/>
    </xf>
    <xf numFmtId="0" fontId="12" fillId="3" borderId="14" xfId="0" applyFont="1" applyFill="1" applyBorder="1" applyAlignment="1">
      <alignment vertical="center" wrapText="1"/>
    </xf>
    <xf numFmtId="2" fontId="12" fillId="4" borderId="23" xfId="0" applyNumberFormat="1" applyFont="1" applyFill="1" applyBorder="1" applyAlignment="1">
      <alignment horizontal="center" vertical="center" wrapText="1"/>
    </xf>
    <xf numFmtId="2" fontId="12" fillId="4" borderId="7" xfId="0" applyNumberFormat="1" applyFont="1" applyFill="1" applyBorder="1" applyAlignment="1">
      <alignment horizontal="center" vertical="center" wrapText="1"/>
    </xf>
    <xf numFmtId="2" fontId="24" fillId="4" borderId="17" xfId="0" applyNumberFormat="1" applyFont="1" applyFill="1" applyBorder="1" applyAlignment="1">
      <alignment horizontal="center" vertical="center" wrapText="1"/>
    </xf>
    <xf numFmtId="2" fontId="12" fillId="4" borderId="42" xfId="0" applyNumberFormat="1" applyFont="1" applyFill="1" applyBorder="1" applyAlignment="1">
      <alignment horizontal="center" vertical="center" wrapText="1"/>
    </xf>
    <xf numFmtId="2" fontId="12" fillId="4" borderId="9" xfId="0" applyNumberFormat="1" applyFont="1" applyFill="1" applyBorder="1" applyAlignment="1">
      <alignment horizontal="center" vertical="center" wrapText="1"/>
    </xf>
    <xf numFmtId="2" fontId="12" fillId="4" borderId="2" xfId="0" applyNumberFormat="1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2" fontId="24" fillId="4" borderId="18" xfId="0" applyNumberFormat="1" applyFont="1" applyFill="1" applyBorder="1" applyAlignment="1">
      <alignment horizontal="center" vertical="center" wrapText="1"/>
    </xf>
    <xf numFmtId="2" fontId="12" fillId="4" borderId="32" xfId="0" applyNumberFormat="1" applyFont="1" applyFill="1" applyBorder="1" applyAlignment="1">
      <alignment horizontal="center" vertical="center" wrapText="1"/>
    </xf>
    <xf numFmtId="2" fontId="12" fillId="4" borderId="11" xfId="0" applyNumberFormat="1" applyFont="1" applyFill="1" applyBorder="1" applyAlignment="1">
      <alignment horizontal="center" vertical="center" wrapText="1"/>
    </xf>
    <xf numFmtId="4" fontId="12" fillId="4" borderId="11" xfId="0" applyNumberFormat="1" applyFont="1" applyFill="1" applyBorder="1" applyAlignment="1">
      <alignment horizontal="center" vertical="center" wrapText="1"/>
    </xf>
    <xf numFmtId="4" fontId="12" fillId="4" borderId="14" xfId="0" applyNumberFormat="1" applyFont="1" applyFill="1" applyBorder="1" applyAlignment="1">
      <alignment horizontal="center" vertical="center" wrapText="1"/>
    </xf>
    <xf numFmtId="4" fontId="12" fillId="4" borderId="16" xfId="0" applyNumberFormat="1" applyFont="1" applyFill="1" applyBorder="1" applyAlignment="1">
      <alignment horizontal="center" vertical="center" wrapText="1"/>
    </xf>
    <xf numFmtId="4" fontId="24" fillId="4" borderId="19" xfId="0" applyNumberFormat="1" applyFont="1" applyFill="1" applyBorder="1" applyAlignment="1">
      <alignment horizontal="center" vertical="center" wrapText="1"/>
    </xf>
    <xf numFmtId="4" fontId="12" fillId="4" borderId="43" xfId="0" applyNumberFormat="1" applyFont="1" applyFill="1" applyBorder="1" applyAlignment="1">
      <alignment horizontal="center" vertical="center" wrapText="1"/>
    </xf>
    <xf numFmtId="4" fontId="12" fillId="4" borderId="15" xfId="0" applyNumberFormat="1" applyFont="1" applyFill="1" applyBorder="1" applyAlignment="1">
      <alignment horizontal="center" vertical="center" wrapText="1"/>
    </xf>
    <xf numFmtId="4" fontId="12" fillId="4" borderId="25" xfId="0" applyNumberFormat="1" applyFont="1" applyFill="1" applyBorder="1" applyAlignment="1">
      <alignment horizontal="center" vertical="center" wrapText="1"/>
    </xf>
    <xf numFmtId="4" fontId="12" fillId="4" borderId="39" xfId="0" applyNumberFormat="1" applyFont="1" applyFill="1" applyBorder="1" applyAlignment="1">
      <alignment horizontal="center" vertical="center" wrapText="1"/>
    </xf>
    <xf numFmtId="4" fontId="24" fillId="4" borderId="35" xfId="0" applyNumberFormat="1" applyFont="1" applyFill="1" applyBorder="1" applyAlignment="1">
      <alignment horizontal="center" vertical="center" wrapText="1"/>
    </xf>
    <xf numFmtId="4" fontId="12" fillId="4" borderId="36" xfId="0" applyNumberFormat="1" applyFont="1" applyFill="1" applyBorder="1" applyAlignment="1">
      <alignment horizontal="center" vertical="center" wrapText="1"/>
    </xf>
    <xf numFmtId="0" fontId="12" fillId="11" borderId="2" xfId="0" applyFont="1" applyFill="1" applyBorder="1" applyAlignment="1">
      <alignment vertical="center" wrapText="1"/>
    </xf>
    <xf numFmtId="4" fontId="27" fillId="9" borderId="18" xfId="0" applyNumberFormat="1" applyFont="1" applyFill="1" applyBorder="1" applyAlignment="1">
      <alignment horizontal="center" vertical="center" wrapText="1"/>
    </xf>
    <xf numFmtId="4" fontId="27" fillId="9" borderId="19" xfId="0" applyNumberFormat="1" applyFont="1" applyFill="1" applyBorder="1" applyAlignment="1">
      <alignment horizontal="center" vertical="center" wrapText="1"/>
    </xf>
    <xf numFmtId="4" fontId="27" fillId="4" borderId="18" xfId="0" applyNumberFormat="1" applyFont="1" applyFill="1" applyBorder="1" applyAlignment="1">
      <alignment horizontal="center" vertical="center" wrapText="1"/>
    </xf>
    <xf numFmtId="2" fontId="27" fillId="4" borderId="18" xfId="0" applyNumberFormat="1" applyFont="1" applyFill="1" applyBorder="1" applyAlignment="1">
      <alignment horizontal="center" vertical="center" wrapText="1"/>
    </xf>
    <xf numFmtId="0" fontId="31" fillId="14" borderId="40" xfId="0" applyFont="1" applyFill="1" applyBorder="1" applyAlignment="1">
      <alignment horizontal="center" vertical="center" textRotation="90" wrapText="1"/>
    </xf>
    <xf numFmtId="0" fontId="31" fillId="14" borderId="22" xfId="0" applyFont="1" applyFill="1" applyBorder="1" applyAlignment="1">
      <alignment vertical="center" wrapText="1"/>
    </xf>
    <xf numFmtId="0" fontId="32" fillId="2" borderId="40" xfId="0" applyFont="1" applyFill="1" applyBorder="1" applyAlignment="1">
      <alignment horizontal="center" vertical="center" wrapText="1"/>
    </xf>
    <xf numFmtId="0" fontId="31" fillId="2" borderId="40" xfId="0" applyFont="1" applyFill="1" applyBorder="1" applyAlignment="1">
      <alignment horizontal="center" vertical="center" wrapText="1"/>
    </xf>
    <xf numFmtId="4" fontId="17" fillId="0" borderId="0" xfId="0" applyNumberFormat="1" applyFont="1" applyAlignment="1">
      <alignment vertical="center" wrapText="1" shrinkToFit="1"/>
    </xf>
    <xf numFmtId="4" fontId="8" fillId="0" borderId="0" xfId="0" applyNumberFormat="1" applyFont="1" applyAlignment="1">
      <alignment horizontal="left" vertical="center" wrapText="1" shrinkToFit="1"/>
    </xf>
    <xf numFmtId="4" fontId="2" fillId="10" borderId="33" xfId="0" applyNumberFormat="1" applyFont="1" applyFill="1" applyBorder="1" applyAlignment="1">
      <alignment horizontal="left" vertical="center" wrapText="1" shrinkToFit="1"/>
    </xf>
    <xf numFmtId="4" fontId="2" fillId="10" borderId="8" xfId="0" applyNumberFormat="1" applyFont="1" applyFill="1" applyBorder="1" applyAlignment="1">
      <alignment horizontal="left" vertical="center" wrapText="1" shrinkToFit="1"/>
    </xf>
    <xf numFmtId="4" fontId="2" fillId="10" borderId="28" xfId="0" applyNumberFormat="1" applyFont="1" applyFill="1" applyBorder="1" applyAlignment="1">
      <alignment horizontal="left" vertical="center" wrapText="1" shrinkToFit="1"/>
    </xf>
    <xf numFmtId="4" fontId="3" fillId="8" borderId="12" xfId="0" applyNumberFormat="1" applyFont="1" applyFill="1" applyBorder="1" applyAlignment="1">
      <alignment horizontal="left" vertical="center" wrapText="1" shrinkToFit="1"/>
    </xf>
    <xf numFmtId="4" fontId="3" fillId="8" borderId="13" xfId="0" applyNumberFormat="1" applyFont="1" applyFill="1" applyBorder="1" applyAlignment="1">
      <alignment horizontal="left" vertical="center" wrapText="1" shrinkToFit="1"/>
    </xf>
    <xf numFmtId="4" fontId="2" fillId="5" borderId="20" xfId="0" applyNumberFormat="1" applyFont="1" applyFill="1" applyBorder="1" applyAlignment="1">
      <alignment horizontal="center" vertical="center" textRotation="90" wrapText="1" shrinkToFit="1"/>
    </xf>
    <xf numFmtId="4" fontId="2" fillId="5" borderId="21" xfId="0" applyNumberFormat="1" applyFont="1" applyFill="1" applyBorder="1" applyAlignment="1">
      <alignment horizontal="center" vertical="center" textRotation="90" wrapText="1" shrinkToFit="1"/>
    </xf>
    <xf numFmtId="4" fontId="2" fillId="5" borderId="22" xfId="0" applyNumberFormat="1" applyFont="1" applyFill="1" applyBorder="1" applyAlignment="1">
      <alignment horizontal="center" vertical="center" textRotation="90" wrapText="1" shrinkToFit="1"/>
    </xf>
    <xf numFmtId="4" fontId="2" fillId="7" borderId="20" xfId="0" applyNumberFormat="1" applyFont="1" applyFill="1" applyBorder="1" applyAlignment="1">
      <alignment horizontal="center" vertical="center" textRotation="90" wrapText="1" shrinkToFit="1"/>
    </xf>
    <xf numFmtId="4" fontId="2" fillId="7" borderId="21" xfId="0" applyNumberFormat="1" applyFont="1" applyFill="1" applyBorder="1" applyAlignment="1">
      <alignment horizontal="center" vertical="center" textRotation="90" wrapText="1" shrinkToFit="1"/>
    </xf>
    <xf numFmtId="4" fontId="2" fillId="7" borderId="22" xfId="0" applyNumberFormat="1" applyFont="1" applyFill="1" applyBorder="1" applyAlignment="1">
      <alignment horizontal="center" vertical="center" textRotation="90" wrapText="1" shrinkToFit="1"/>
    </xf>
    <xf numFmtId="4" fontId="1" fillId="2" borderId="3" xfId="0" applyNumberFormat="1" applyFont="1" applyFill="1" applyBorder="1" applyAlignment="1">
      <alignment horizontal="center" vertical="center" wrapText="1" shrinkToFit="1"/>
    </xf>
    <xf numFmtId="4" fontId="1" fillId="2" borderId="4" xfId="0" applyNumberFormat="1" applyFont="1" applyFill="1" applyBorder="1" applyAlignment="1">
      <alignment horizontal="center" vertical="center" wrapText="1" shrinkToFit="1"/>
    </xf>
    <xf numFmtId="4" fontId="1" fillId="2" borderId="5" xfId="0" applyNumberFormat="1" applyFont="1" applyFill="1" applyBorder="1" applyAlignment="1">
      <alignment horizontal="center" vertical="center" wrapText="1" shrinkToFit="1"/>
    </xf>
    <xf numFmtId="4" fontId="20" fillId="2" borderId="3" xfId="0" applyNumberFormat="1" applyFont="1" applyFill="1" applyBorder="1" applyAlignment="1">
      <alignment horizontal="center" vertical="center" wrapText="1" shrinkToFit="1"/>
    </xf>
    <xf numFmtId="4" fontId="20" fillId="2" borderId="4" xfId="0" applyNumberFormat="1" applyFont="1" applyFill="1" applyBorder="1" applyAlignment="1">
      <alignment horizontal="center" vertical="center" wrapText="1" shrinkToFit="1"/>
    </xf>
    <xf numFmtId="4" fontId="20" fillId="2" borderId="5" xfId="0" applyNumberFormat="1" applyFont="1" applyFill="1" applyBorder="1" applyAlignment="1">
      <alignment horizontal="center" vertical="center" wrapText="1" shrinkToFit="1"/>
    </xf>
    <xf numFmtId="4" fontId="4" fillId="11" borderId="2" xfId="0" applyNumberFormat="1" applyFont="1" applyFill="1" applyBorder="1" applyAlignment="1">
      <alignment horizontal="left" vertical="center" wrapText="1" shrinkToFit="1"/>
    </xf>
    <xf numFmtId="4" fontId="12" fillId="11" borderId="2" xfId="0" applyNumberFormat="1" applyFont="1" applyFill="1" applyBorder="1" applyAlignment="1">
      <alignment horizontal="center" vertical="center" textRotation="90" wrapText="1"/>
    </xf>
    <xf numFmtId="4" fontId="24" fillId="12" borderId="2" xfId="0" applyNumberFormat="1" applyFont="1" applyFill="1" applyBorder="1" applyAlignment="1">
      <alignment horizontal="center" vertical="center" wrapText="1"/>
    </xf>
    <xf numFmtId="4" fontId="24" fillId="12" borderId="25" xfId="0" applyNumberFormat="1" applyFont="1" applyFill="1" applyBorder="1" applyAlignment="1">
      <alignment horizontal="center" vertical="center" wrapText="1"/>
    </xf>
    <xf numFmtId="4" fontId="11" fillId="2" borderId="27" xfId="0" applyNumberFormat="1" applyFont="1" applyFill="1" applyBorder="1" applyAlignment="1">
      <alignment horizontal="center" vertical="center" wrapText="1"/>
    </xf>
    <xf numFmtId="4" fontId="11" fillId="2" borderId="34" xfId="0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 applyBorder="1" applyAlignment="1">
      <alignment horizontal="center" vertical="center" wrapText="1"/>
    </xf>
    <xf numFmtId="4" fontId="11" fillId="10" borderId="36" xfId="0" applyNumberFormat="1" applyFont="1" applyFill="1" applyBorder="1" applyAlignment="1">
      <alignment horizontal="center" vertical="center" textRotation="90" wrapText="1"/>
    </xf>
    <xf numFmtId="4" fontId="11" fillId="10" borderId="37" xfId="0" applyNumberFormat="1" applyFont="1" applyFill="1" applyBorder="1" applyAlignment="1">
      <alignment horizontal="center" vertical="center" textRotation="90" wrapText="1"/>
    </xf>
    <xf numFmtId="4" fontId="11" fillId="10" borderId="38" xfId="0" applyNumberFormat="1" applyFont="1" applyFill="1" applyBorder="1" applyAlignment="1">
      <alignment horizontal="center" vertical="center" textRotation="90" wrapText="1"/>
    </xf>
    <xf numFmtId="4" fontId="25" fillId="11" borderId="25" xfId="0" applyNumberFormat="1" applyFont="1" applyFill="1" applyBorder="1" applyAlignment="1">
      <alignment horizontal="left" vertical="center" wrapText="1"/>
    </xf>
    <xf numFmtId="4" fontId="25" fillId="11" borderId="26" xfId="0" applyNumberFormat="1" applyFont="1" applyFill="1" applyBorder="1" applyAlignment="1">
      <alignment horizontal="left" vertical="center" wrapText="1"/>
    </xf>
    <xf numFmtId="4" fontId="12" fillId="11" borderId="25" xfId="0" applyNumberFormat="1" applyFont="1" applyFill="1" applyBorder="1" applyAlignment="1">
      <alignment horizontal="left" vertical="center" wrapText="1"/>
    </xf>
    <xf numFmtId="4" fontId="12" fillId="11" borderId="26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center" vertical="center" wrapText="1" shrinkToFit="1"/>
    </xf>
    <xf numFmtId="0" fontId="31" fillId="14" borderId="20" xfId="0" applyFont="1" applyFill="1" applyBorder="1" applyAlignment="1">
      <alignment vertical="center" wrapText="1"/>
    </xf>
    <xf numFmtId="0" fontId="31" fillId="14" borderId="22" xfId="0" applyFont="1" applyFill="1" applyBorder="1" applyAlignment="1">
      <alignment vertical="center" wrapText="1"/>
    </xf>
    <xf numFmtId="0" fontId="32" fillId="14" borderId="29" xfId="0" applyFont="1" applyFill="1" applyBorder="1" applyAlignment="1">
      <alignment vertical="center" wrapText="1"/>
    </xf>
    <xf numFmtId="0" fontId="32" fillId="14" borderId="30" xfId="0" applyFont="1" applyFill="1" applyBorder="1" applyAlignment="1">
      <alignment vertical="center" wrapText="1"/>
    </xf>
    <xf numFmtId="0" fontId="32" fillId="14" borderId="31" xfId="0" applyFont="1" applyFill="1" applyBorder="1" applyAlignment="1">
      <alignment vertical="center" wrapText="1"/>
    </xf>
    <xf numFmtId="0" fontId="31" fillId="14" borderId="20" xfId="0" applyFont="1" applyFill="1" applyBorder="1" applyAlignment="1">
      <alignment horizontal="left" vertical="center" wrapText="1"/>
    </xf>
    <xf numFmtId="0" fontId="31" fillId="14" borderId="22" xfId="0" applyFont="1" applyFill="1" applyBorder="1" applyAlignment="1">
      <alignment horizontal="left" vertical="center" wrapText="1"/>
    </xf>
    <xf numFmtId="0" fontId="32" fillId="14" borderId="20" xfId="0" applyFont="1" applyFill="1" applyBorder="1" applyAlignment="1">
      <alignment horizontal="center" vertical="center" wrapText="1"/>
    </xf>
    <xf numFmtId="0" fontId="32" fillId="14" borderId="22" xfId="0" applyFont="1" applyFill="1" applyBorder="1" applyAlignment="1">
      <alignment horizontal="center" vertical="center" wrapText="1"/>
    </xf>
    <xf numFmtId="0" fontId="31" fillId="14" borderId="20" xfId="0" applyFont="1" applyFill="1" applyBorder="1" applyAlignment="1">
      <alignment horizontal="center" vertical="center" wrapText="1"/>
    </xf>
    <xf numFmtId="0" fontId="31" fillId="14" borderId="22" xfId="0" applyFont="1" applyFill="1" applyBorder="1" applyAlignment="1">
      <alignment horizontal="center" vertical="center" wrapText="1"/>
    </xf>
    <xf numFmtId="4" fontId="35" fillId="6" borderId="2" xfId="0" applyNumberFormat="1" applyFont="1" applyFill="1" applyBorder="1" applyAlignment="1">
      <alignment vertical="center" wrapText="1" shrinkToFit="1"/>
    </xf>
    <xf numFmtId="4" fontId="38" fillId="6" borderId="2" xfId="0" applyNumberFormat="1" applyFont="1" applyFill="1" applyBorder="1" applyAlignment="1">
      <alignment vertical="center" wrapText="1" shrinkToFit="1"/>
    </xf>
    <xf numFmtId="4" fontId="35" fillId="3" borderId="23" xfId="0" applyNumberFormat="1" applyFont="1" applyFill="1" applyBorder="1" applyAlignment="1">
      <alignment vertical="center" wrapText="1" shrinkToFit="1"/>
    </xf>
    <xf numFmtId="4" fontId="35" fillId="3" borderId="2" xfId="0" applyNumberFormat="1" applyFont="1" applyFill="1" applyBorder="1" applyAlignment="1">
      <alignment vertical="center" wrapText="1" shrinkToFit="1"/>
    </xf>
    <xf numFmtId="4" fontId="37" fillId="3" borderId="2" xfId="0" applyNumberFormat="1" applyFont="1" applyFill="1" applyBorder="1" applyAlignment="1">
      <alignment vertical="center" wrapText="1" shrinkToFit="1"/>
    </xf>
    <xf numFmtId="4" fontId="35" fillId="3" borderId="14" xfId="0" applyNumberFormat="1" applyFont="1" applyFill="1" applyBorder="1" applyAlignment="1">
      <alignment vertical="center" wrapText="1" shrinkToFit="1"/>
    </xf>
    <xf numFmtId="4" fontId="41" fillId="11" borderId="25" xfId="0" applyNumberFormat="1" applyFont="1" applyFill="1" applyBorder="1" applyAlignment="1">
      <alignment horizontal="left" vertical="center" wrapText="1"/>
    </xf>
    <xf numFmtId="4" fontId="41" fillId="11" borderId="26" xfId="0" applyNumberFormat="1" applyFont="1" applyFill="1" applyBorder="1" applyAlignment="1">
      <alignment horizontal="left" vertical="center" wrapText="1"/>
    </xf>
    <xf numFmtId="4" fontId="35" fillId="11" borderId="39" xfId="0" applyNumberFormat="1" applyFont="1" applyFill="1" applyBorder="1" applyAlignment="1">
      <alignment horizontal="left" vertical="center" wrapText="1" shrinkToFit="1"/>
    </xf>
    <xf numFmtId="4" fontId="35" fillId="11" borderId="41" xfId="0" applyNumberFormat="1" applyFont="1" applyFill="1" applyBorder="1" applyAlignment="1">
      <alignment horizontal="left" vertical="center" wrapText="1" shrinkToFit="1"/>
    </xf>
    <xf numFmtId="4" fontId="41" fillId="11" borderId="2" xfId="0" applyNumberFormat="1" applyFont="1" applyFill="1" applyBorder="1" applyAlignment="1">
      <alignment horizontal="left" vertical="center" wrapText="1"/>
    </xf>
    <xf numFmtId="4" fontId="39" fillId="11" borderId="2" xfId="0" applyNumberFormat="1" applyFont="1" applyFill="1" applyBorder="1" applyAlignment="1">
      <alignment vertical="center" wrapText="1" shrinkToFit="1"/>
    </xf>
    <xf numFmtId="4" fontId="39" fillId="11" borderId="2" xfId="0" applyNumberFormat="1" applyFont="1" applyFill="1" applyBorder="1" applyAlignment="1">
      <alignment horizontal="left" vertical="center" wrapText="1" shrinkToFit="1"/>
    </xf>
    <xf numFmtId="4" fontId="44" fillId="11" borderId="2" xfId="0" applyNumberFormat="1" applyFont="1" applyFill="1" applyBorder="1" applyAlignment="1">
      <alignment horizontal="left" vertical="center" wrapText="1" shrinkToFit="1"/>
    </xf>
    <xf numFmtId="4" fontId="39" fillId="11" borderId="25" xfId="0" applyNumberFormat="1" applyFont="1" applyFill="1" applyBorder="1" applyAlignment="1">
      <alignment horizontal="left" vertical="center" wrapText="1" shrinkToFi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00FF00"/>
      <color rgb="FFFFFF99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34925</xdr:colOff>
      <xdr:row>2</xdr:row>
      <xdr:rowOff>323850</xdr:rowOff>
    </xdr:from>
    <xdr:to>
      <xdr:col>12</xdr:col>
      <xdr:colOff>149225</xdr:colOff>
      <xdr:row>12</xdr:row>
      <xdr:rowOff>467360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952500"/>
          <a:ext cx="6350000" cy="3724910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5</xdr:col>
      <xdr:colOff>600075</xdr:colOff>
      <xdr:row>15</xdr:row>
      <xdr:rowOff>314325</xdr:rowOff>
    </xdr:from>
    <xdr:to>
      <xdr:col>17</xdr:col>
      <xdr:colOff>428625</xdr:colOff>
      <xdr:row>28</xdr:row>
      <xdr:rowOff>379095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5905500"/>
          <a:ext cx="9429750" cy="5814695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6</xdr:col>
      <xdr:colOff>0</xdr:colOff>
      <xdr:row>31</xdr:row>
      <xdr:rowOff>0</xdr:rowOff>
    </xdr:from>
    <xdr:to>
      <xdr:col>12</xdr:col>
      <xdr:colOff>361950</xdr:colOff>
      <xdr:row>36</xdr:row>
      <xdr:rowOff>38100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86700" y="12973050"/>
          <a:ext cx="6305550" cy="2647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workbookViewId="0">
      <selection activeCell="C42" sqref="C42"/>
    </sheetView>
  </sheetViews>
  <sheetFormatPr defaultColWidth="9.1796875" defaultRowHeight="15.5" x14ac:dyDescent="0.35"/>
  <cols>
    <col min="1" max="1" width="29.54296875" style="1" customWidth="1"/>
    <col min="2" max="2" width="41.54296875" style="1" customWidth="1"/>
    <col min="3" max="3" width="18.7265625" style="1" customWidth="1"/>
    <col min="4" max="4" width="14.26953125" style="1" customWidth="1"/>
    <col min="5" max="5" width="7.26953125" style="5" customWidth="1"/>
    <col min="6" max="8" width="9.1796875" style="1"/>
    <col min="9" max="9" width="23.7265625" style="1" customWidth="1"/>
    <col min="10" max="10" width="28.81640625" style="1" customWidth="1"/>
    <col min="11" max="16384" width="9.1796875" style="1"/>
  </cols>
  <sheetData>
    <row r="1" spans="1:12" ht="16" thickBot="1" x14ac:dyDescent="0.4"/>
    <row r="2" spans="1:12" ht="33.75" customHeight="1" thickBot="1" x14ac:dyDescent="0.4">
      <c r="A2" s="168" t="s">
        <v>27</v>
      </c>
      <c r="B2" s="169"/>
      <c r="C2" s="169"/>
      <c r="D2" s="169"/>
      <c r="E2" s="170"/>
      <c r="G2" s="156" t="s">
        <v>176</v>
      </c>
      <c r="H2" s="156"/>
      <c r="I2" s="156"/>
      <c r="J2" s="156"/>
      <c r="K2" s="156"/>
      <c r="L2" s="156"/>
    </row>
    <row r="3" spans="1:12" ht="57" customHeight="1" x14ac:dyDescent="0.35">
      <c r="A3" s="157" t="s">
        <v>83</v>
      </c>
      <c r="B3" s="158"/>
      <c r="C3" s="158"/>
      <c r="D3" s="159"/>
      <c r="E3" s="162" t="s">
        <v>50</v>
      </c>
    </row>
    <row r="4" spans="1:12" ht="17.5" x14ac:dyDescent="0.35">
      <c r="A4" s="8" t="s">
        <v>4</v>
      </c>
      <c r="B4" s="200" t="s">
        <v>146</v>
      </c>
      <c r="C4" s="12">
        <v>1655.13</v>
      </c>
      <c r="D4" s="10" t="s">
        <v>177</v>
      </c>
      <c r="E4" s="163"/>
    </row>
    <row r="5" spans="1:12" ht="17.5" x14ac:dyDescent="0.35">
      <c r="A5" s="8" t="s">
        <v>6</v>
      </c>
      <c r="B5" s="200" t="s">
        <v>147</v>
      </c>
      <c r="C5" s="12">
        <v>5042.91</v>
      </c>
      <c r="D5" s="10" t="s">
        <v>178</v>
      </c>
      <c r="E5" s="163"/>
    </row>
    <row r="6" spans="1:12" ht="31" x14ac:dyDescent="0.35">
      <c r="A6" s="8" t="s">
        <v>18</v>
      </c>
      <c r="B6" s="200" t="s">
        <v>148</v>
      </c>
      <c r="C6" s="12">
        <f>571.28</f>
        <v>571.28</v>
      </c>
      <c r="D6" s="10" t="s">
        <v>179</v>
      </c>
      <c r="E6" s="163"/>
    </row>
    <row r="7" spans="1:12" ht="31" x14ac:dyDescent="0.35">
      <c r="A7" s="8" t="s">
        <v>19</v>
      </c>
      <c r="B7" s="200" t="s">
        <v>149</v>
      </c>
      <c r="C7" s="12">
        <v>679.11</v>
      </c>
      <c r="D7" s="10" t="s">
        <v>179</v>
      </c>
      <c r="E7" s="163"/>
    </row>
    <row r="8" spans="1:12" ht="17.5" x14ac:dyDescent="0.35">
      <c r="A8" s="8" t="s">
        <v>22</v>
      </c>
      <c r="B8" s="200" t="s">
        <v>150</v>
      </c>
      <c r="C8" s="12">
        <v>60</v>
      </c>
      <c r="D8" s="10" t="s">
        <v>180</v>
      </c>
      <c r="E8" s="163"/>
    </row>
    <row r="9" spans="1:12" ht="31" x14ac:dyDescent="0.35">
      <c r="A9" s="8" t="s">
        <v>20</v>
      </c>
      <c r="B9" s="200" t="s">
        <v>151</v>
      </c>
      <c r="C9" s="12">
        <v>271.64</v>
      </c>
      <c r="D9" s="10" t="s">
        <v>179</v>
      </c>
      <c r="E9" s="163"/>
    </row>
    <row r="10" spans="1:12" ht="17.5" x14ac:dyDescent="0.35">
      <c r="A10" s="8" t="s">
        <v>21</v>
      </c>
      <c r="B10" s="200" t="s">
        <v>152</v>
      </c>
      <c r="C10" s="12">
        <v>48.98</v>
      </c>
      <c r="D10" s="10" t="s">
        <v>179</v>
      </c>
      <c r="E10" s="163"/>
    </row>
    <row r="11" spans="1:12" ht="31" x14ac:dyDescent="0.35">
      <c r="A11" s="8" t="s">
        <v>45</v>
      </c>
      <c r="B11" s="200" t="s">
        <v>153</v>
      </c>
      <c r="C11" s="2">
        <f>C6+C7+C10</f>
        <v>1299.3699999999999</v>
      </c>
      <c r="D11" s="10" t="s">
        <v>179</v>
      </c>
      <c r="E11" s="163"/>
    </row>
    <row r="12" spans="1:12" ht="31" x14ac:dyDescent="0.35">
      <c r="A12" s="8" t="s">
        <v>46</v>
      </c>
      <c r="B12" s="200" t="s">
        <v>154</v>
      </c>
      <c r="C12" s="2">
        <f>C9+C10+C6</f>
        <v>891.9</v>
      </c>
      <c r="D12" s="10" t="s">
        <v>179</v>
      </c>
      <c r="E12" s="163"/>
    </row>
    <row r="13" spans="1:12" ht="46.5" x14ac:dyDescent="0.35">
      <c r="A13" s="8" t="s">
        <v>48</v>
      </c>
      <c r="B13" s="200" t="s">
        <v>49</v>
      </c>
      <c r="C13" s="7">
        <f>100*(C11-C12)/C11</f>
        <v>31.359043228641571</v>
      </c>
      <c r="D13" s="10" t="s">
        <v>180</v>
      </c>
      <c r="E13" s="163"/>
    </row>
    <row r="14" spans="1:12" ht="31" x14ac:dyDescent="0.35">
      <c r="A14" s="8" t="s">
        <v>28</v>
      </c>
      <c r="B14" s="200" t="s">
        <v>155</v>
      </c>
      <c r="C14" s="12">
        <v>45571.95</v>
      </c>
      <c r="D14" s="10" t="s">
        <v>181</v>
      </c>
      <c r="E14" s="163"/>
    </row>
    <row r="15" spans="1:12" ht="31" x14ac:dyDescent="0.35">
      <c r="A15" s="8" t="s">
        <v>29</v>
      </c>
      <c r="B15" s="200" t="s">
        <v>156</v>
      </c>
      <c r="C15" s="12">
        <v>12608.21</v>
      </c>
      <c r="D15" s="10" t="s">
        <v>181</v>
      </c>
      <c r="E15" s="163"/>
      <c r="G15" s="156" t="s">
        <v>175</v>
      </c>
      <c r="H15" s="156"/>
      <c r="I15" s="156"/>
      <c r="J15" s="156"/>
      <c r="K15" s="156"/>
      <c r="L15" s="156"/>
    </row>
    <row r="16" spans="1:12" ht="33" x14ac:dyDescent="0.35">
      <c r="A16" s="8" t="s">
        <v>30</v>
      </c>
      <c r="B16" s="200" t="s">
        <v>157</v>
      </c>
      <c r="C16" s="4">
        <f>C14/C4</f>
        <v>27.533758677566109</v>
      </c>
      <c r="D16" s="10" t="s">
        <v>182</v>
      </c>
      <c r="E16" s="163"/>
    </row>
    <row r="17" spans="1:12" ht="33" x14ac:dyDescent="0.35">
      <c r="A17" s="8" t="s">
        <v>38</v>
      </c>
      <c r="B17" s="200" t="s">
        <v>158</v>
      </c>
      <c r="C17" s="4">
        <f>C15/C4</f>
        <v>7.6176554107532333</v>
      </c>
      <c r="D17" s="10" t="s">
        <v>182</v>
      </c>
      <c r="E17" s="163"/>
    </row>
    <row r="18" spans="1:12" ht="33" x14ac:dyDescent="0.35">
      <c r="A18" s="8" t="s">
        <v>44</v>
      </c>
      <c r="B18" s="200"/>
      <c r="C18" s="2">
        <f>C16-C17</f>
        <v>19.916103266812875</v>
      </c>
      <c r="D18" s="10" t="s">
        <v>182</v>
      </c>
      <c r="E18" s="163"/>
    </row>
    <row r="19" spans="1:12" ht="46.5" x14ac:dyDescent="0.35">
      <c r="A19" s="8" t="s">
        <v>47</v>
      </c>
      <c r="B19" s="200" t="s">
        <v>159</v>
      </c>
      <c r="C19" s="7">
        <f>100*C18/C16</f>
        <v>72.333398066134976</v>
      </c>
      <c r="D19" s="10" t="s">
        <v>180</v>
      </c>
      <c r="E19" s="163"/>
    </row>
    <row r="20" spans="1:12" ht="21" x14ac:dyDescent="0.35">
      <c r="A20" s="8" t="s">
        <v>35</v>
      </c>
      <c r="B20" s="201" t="s">
        <v>36</v>
      </c>
      <c r="C20" s="12">
        <v>0.49</v>
      </c>
      <c r="D20" s="10" t="s">
        <v>37</v>
      </c>
      <c r="E20" s="163"/>
    </row>
    <row r="21" spans="1:12" ht="84.75" customHeight="1" x14ac:dyDescent="0.35">
      <c r="A21" s="8" t="s">
        <v>162</v>
      </c>
      <c r="B21" s="200" t="s">
        <v>160</v>
      </c>
      <c r="C21" s="12">
        <v>16.079999999999998</v>
      </c>
      <c r="D21" s="10" t="s">
        <v>182</v>
      </c>
      <c r="E21" s="163"/>
    </row>
    <row r="22" spans="1:12" ht="77.5" x14ac:dyDescent="0.35">
      <c r="A22" s="8" t="s">
        <v>52</v>
      </c>
      <c r="B22" s="200" t="s">
        <v>161</v>
      </c>
      <c r="C22" s="12">
        <v>13.4</v>
      </c>
      <c r="D22" s="10" t="s">
        <v>182</v>
      </c>
      <c r="E22" s="163"/>
    </row>
    <row r="23" spans="1:12" ht="21" x14ac:dyDescent="0.35">
      <c r="A23" s="160" t="s">
        <v>41</v>
      </c>
      <c r="B23" s="6" t="s">
        <v>39</v>
      </c>
      <c r="C23" s="21" t="s">
        <v>42</v>
      </c>
      <c r="D23" s="10" t="s">
        <v>37</v>
      </c>
      <c r="E23" s="163"/>
    </row>
    <row r="24" spans="1:12" ht="21.5" thickBot="1" x14ac:dyDescent="0.4">
      <c r="A24" s="161"/>
      <c r="B24" s="9" t="s">
        <v>40</v>
      </c>
      <c r="C24" s="22" t="s">
        <v>43</v>
      </c>
      <c r="D24" s="11" t="s">
        <v>37</v>
      </c>
      <c r="E24" s="164"/>
    </row>
    <row r="25" spans="1:12" ht="24" thickBot="1" x14ac:dyDescent="0.4">
      <c r="A25" s="171" t="s">
        <v>8</v>
      </c>
      <c r="B25" s="172"/>
      <c r="C25" s="172"/>
      <c r="D25" s="172"/>
      <c r="E25" s="173"/>
    </row>
    <row r="26" spans="1:12" ht="18.75" customHeight="1" thickBot="1" x14ac:dyDescent="0.4">
      <c r="A26" s="13" t="s">
        <v>1</v>
      </c>
      <c r="B26" s="202" t="s">
        <v>163</v>
      </c>
      <c r="C26" s="14">
        <v>20</v>
      </c>
      <c r="D26" s="15" t="s">
        <v>183</v>
      </c>
      <c r="E26" s="165" t="s">
        <v>51</v>
      </c>
    </row>
    <row r="27" spans="1:12" ht="18" thickBot="1" x14ac:dyDescent="0.4">
      <c r="A27" s="16" t="s">
        <v>2</v>
      </c>
      <c r="B27" s="203" t="s">
        <v>164</v>
      </c>
      <c r="C27" s="12">
        <v>-11</v>
      </c>
      <c r="D27" s="15" t="s">
        <v>183</v>
      </c>
      <c r="E27" s="166"/>
    </row>
    <row r="28" spans="1:12" x14ac:dyDescent="0.35">
      <c r="A28" s="16" t="s">
        <v>3</v>
      </c>
      <c r="B28" s="204" t="s">
        <v>0</v>
      </c>
      <c r="C28" s="2">
        <f>C26-C27</f>
        <v>31</v>
      </c>
      <c r="D28" s="15" t="s">
        <v>183</v>
      </c>
      <c r="E28" s="166"/>
      <c r="F28" s="33"/>
    </row>
    <row r="29" spans="1:12" ht="54.75" customHeight="1" x14ac:dyDescent="0.35">
      <c r="A29" s="16" t="s">
        <v>173</v>
      </c>
      <c r="B29" s="203" t="s">
        <v>165</v>
      </c>
      <c r="C29" s="12">
        <v>6</v>
      </c>
      <c r="D29" s="17" t="s">
        <v>184</v>
      </c>
      <c r="E29" s="166"/>
    </row>
    <row r="30" spans="1:12" ht="63.75" customHeight="1" x14ac:dyDescent="0.35">
      <c r="A30" s="38" t="s">
        <v>24</v>
      </c>
      <c r="B30" s="203" t="s">
        <v>166</v>
      </c>
      <c r="C30" s="32">
        <f>(C11*C28+C29*C4)/1000</f>
        <v>50.211249999999993</v>
      </c>
      <c r="D30" s="36" t="s">
        <v>187</v>
      </c>
      <c r="E30" s="166"/>
    </row>
    <row r="31" spans="1:12" ht="60.75" customHeight="1" x14ac:dyDescent="0.35">
      <c r="A31" s="38" t="s">
        <v>25</v>
      </c>
      <c r="B31" s="203" t="s">
        <v>167</v>
      </c>
      <c r="C31" s="32">
        <f>(C12*C28+C29*C4)/1000</f>
        <v>37.579680000000003</v>
      </c>
      <c r="D31" s="36" t="s">
        <v>187</v>
      </c>
      <c r="E31" s="166"/>
      <c r="G31" s="156" t="s">
        <v>174</v>
      </c>
      <c r="H31" s="156"/>
      <c r="I31" s="156"/>
      <c r="J31" s="156"/>
      <c r="K31" s="156"/>
      <c r="L31" s="156"/>
    </row>
    <row r="32" spans="1:12" ht="46.5" x14ac:dyDescent="0.35">
      <c r="A32" s="16" t="s">
        <v>26</v>
      </c>
      <c r="B32" s="203" t="s">
        <v>168</v>
      </c>
      <c r="C32" s="7">
        <f>100*(C30-C31)/C30</f>
        <v>25.156852299036554</v>
      </c>
      <c r="D32" s="17" t="s">
        <v>23</v>
      </c>
      <c r="E32" s="166"/>
    </row>
    <row r="33" spans="1:5" ht="46.5" x14ac:dyDescent="0.35">
      <c r="A33" s="16" t="s">
        <v>33</v>
      </c>
      <c r="B33" s="203" t="s">
        <v>169</v>
      </c>
      <c r="C33" s="2">
        <f>C30*1000/C5</f>
        <v>9.9568007360829345</v>
      </c>
      <c r="D33" s="17" t="s">
        <v>185</v>
      </c>
      <c r="E33" s="166"/>
    </row>
    <row r="34" spans="1:5" ht="46.5" x14ac:dyDescent="0.35">
      <c r="A34" s="16" t="s">
        <v>34</v>
      </c>
      <c r="B34" s="203" t="s">
        <v>170</v>
      </c>
      <c r="C34" s="2">
        <f>C31*1000/C5</f>
        <v>7.4519830811971666</v>
      </c>
      <c r="D34" s="17" t="s">
        <v>185</v>
      </c>
      <c r="E34" s="166"/>
    </row>
    <row r="35" spans="1:5" ht="31" x14ac:dyDescent="0.35">
      <c r="A35" s="16" t="s">
        <v>31</v>
      </c>
      <c r="B35" s="203" t="s">
        <v>171</v>
      </c>
      <c r="C35" s="2">
        <f>C30*1000/C4</f>
        <v>30.336740920652751</v>
      </c>
      <c r="D35" s="17" t="s">
        <v>185</v>
      </c>
      <c r="E35" s="166"/>
    </row>
    <row r="36" spans="1:5" ht="31.5" thickBot="1" x14ac:dyDescent="0.4">
      <c r="A36" s="18" t="s">
        <v>32</v>
      </c>
      <c r="B36" s="205" t="s">
        <v>172</v>
      </c>
      <c r="C36" s="19">
        <f>C31*1000/C4</f>
        <v>22.704971814902756</v>
      </c>
      <c r="D36" s="20" t="s">
        <v>186</v>
      </c>
      <c r="E36" s="167"/>
    </row>
  </sheetData>
  <mergeCells count="9">
    <mergeCell ref="G2:L2"/>
    <mergeCell ref="G15:L15"/>
    <mergeCell ref="G31:L31"/>
    <mergeCell ref="A3:D3"/>
    <mergeCell ref="A23:A24"/>
    <mergeCell ref="E3:E24"/>
    <mergeCell ref="E26:E36"/>
    <mergeCell ref="A2:E2"/>
    <mergeCell ref="A25:E25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6"/>
  <sheetViews>
    <sheetView topLeftCell="A25" workbookViewId="0">
      <selection activeCell="C33" sqref="C33:C36"/>
    </sheetView>
  </sheetViews>
  <sheetFormatPr defaultColWidth="9.1796875" defaultRowHeight="15.5" x14ac:dyDescent="0.35"/>
  <cols>
    <col min="1" max="1" width="29.54296875" style="1" customWidth="1"/>
    <col min="2" max="2" width="43" style="1" customWidth="1"/>
    <col min="3" max="3" width="17.26953125" style="1" customWidth="1"/>
    <col min="4" max="4" width="13.81640625" style="1" customWidth="1"/>
    <col min="5" max="5" width="14" style="5" customWidth="1"/>
    <col min="6" max="6" width="13.453125" style="1" bestFit="1" customWidth="1"/>
    <col min="7" max="8" width="12.7265625" style="1" bestFit="1" customWidth="1"/>
    <col min="9" max="9" width="11" style="1" customWidth="1"/>
    <col min="10" max="10" width="13.54296875" style="1" customWidth="1"/>
    <col min="11" max="13" width="12.7265625" style="1" bestFit="1" customWidth="1"/>
    <col min="14" max="14" width="10.7265625" style="1" customWidth="1"/>
    <col min="15" max="16384" width="9.1796875" style="1"/>
  </cols>
  <sheetData>
    <row r="2" spans="1:14" ht="21" customHeight="1" thickBot="1" x14ac:dyDescent="0.4">
      <c r="A2" s="181" t="s">
        <v>53</v>
      </c>
      <c r="B2" s="175" t="s">
        <v>54</v>
      </c>
      <c r="C2" s="175" t="s">
        <v>55</v>
      </c>
      <c r="D2" s="176" t="s">
        <v>56</v>
      </c>
      <c r="E2" s="176"/>
      <c r="F2" s="177"/>
      <c r="G2" s="176"/>
      <c r="H2" s="176"/>
      <c r="I2" s="176"/>
      <c r="J2" s="176"/>
      <c r="K2" s="176"/>
      <c r="L2" s="176"/>
      <c r="M2" s="176"/>
      <c r="N2" s="176"/>
    </row>
    <row r="3" spans="1:14" ht="171.75" customHeight="1" x14ac:dyDescent="0.35">
      <c r="A3" s="182"/>
      <c r="B3" s="175"/>
      <c r="C3" s="175"/>
      <c r="D3" s="23" t="s">
        <v>70</v>
      </c>
      <c r="E3" s="39" t="s">
        <v>71</v>
      </c>
      <c r="F3" s="63" t="s">
        <v>72</v>
      </c>
      <c r="G3" s="45" t="s">
        <v>73</v>
      </c>
      <c r="H3" s="23" t="s">
        <v>74</v>
      </c>
      <c r="I3" s="23" t="s">
        <v>75</v>
      </c>
      <c r="J3" s="23" t="s">
        <v>76</v>
      </c>
      <c r="K3" s="23" t="s">
        <v>77</v>
      </c>
      <c r="L3" s="23" t="s">
        <v>78</v>
      </c>
      <c r="M3" s="23" t="s">
        <v>79</v>
      </c>
      <c r="N3" s="23" t="s">
        <v>80</v>
      </c>
    </row>
    <row r="4" spans="1:14" ht="20" x14ac:dyDescent="0.35">
      <c r="A4" s="182"/>
      <c r="B4" s="24" t="s">
        <v>68</v>
      </c>
      <c r="C4" s="24" t="s">
        <v>196</v>
      </c>
      <c r="D4" s="31">
        <v>60</v>
      </c>
      <c r="E4" s="40">
        <v>40</v>
      </c>
      <c r="F4" s="51">
        <v>20</v>
      </c>
      <c r="G4" s="46">
        <v>10</v>
      </c>
      <c r="H4" s="31">
        <v>30</v>
      </c>
      <c r="I4" s="31">
        <v>5</v>
      </c>
      <c r="J4" s="31">
        <v>20</v>
      </c>
      <c r="K4" s="31">
        <v>10</v>
      </c>
      <c r="L4" s="31">
        <v>5</v>
      </c>
      <c r="M4" s="31">
        <v>100</v>
      </c>
      <c r="N4" s="31">
        <v>20</v>
      </c>
    </row>
    <row r="5" spans="1:14" ht="54" customHeight="1" x14ac:dyDescent="0.35">
      <c r="A5" s="182"/>
      <c r="B5" s="24" t="s">
        <v>188</v>
      </c>
      <c r="C5" s="24" t="s">
        <v>197</v>
      </c>
      <c r="D5" s="31">
        <v>10</v>
      </c>
      <c r="E5" s="40">
        <v>20</v>
      </c>
      <c r="F5" s="51">
        <v>6</v>
      </c>
      <c r="G5" s="46">
        <v>10</v>
      </c>
      <c r="H5" s="31">
        <v>30</v>
      </c>
      <c r="I5" s="31">
        <v>50</v>
      </c>
      <c r="J5" s="31">
        <v>8</v>
      </c>
      <c r="K5" s="31">
        <v>6</v>
      </c>
      <c r="L5" s="31">
        <v>10</v>
      </c>
      <c r="M5" s="31">
        <v>1.4</v>
      </c>
      <c r="N5" s="31">
        <v>80</v>
      </c>
    </row>
    <row r="6" spans="1:14" ht="31" x14ac:dyDescent="0.35">
      <c r="A6" s="182"/>
      <c r="B6" s="24" t="s">
        <v>69</v>
      </c>
      <c r="C6" s="24" t="s">
        <v>198</v>
      </c>
      <c r="D6" s="31">
        <v>365</v>
      </c>
      <c r="E6" s="40">
        <v>350</v>
      </c>
      <c r="F6" s="51">
        <v>270</v>
      </c>
      <c r="G6" s="46">
        <v>270</v>
      </c>
      <c r="H6" s="31">
        <v>365</v>
      </c>
      <c r="I6" s="31">
        <v>350</v>
      </c>
      <c r="J6" s="31">
        <v>300</v>
      </c>
      <c r="K6" s="31">
        <v>300</v>
      </c>
      <c r="L6" s="31">
        <v>300</v>
      </c>
      <c r="M6" s="31">
        <v>300</v>
      </c>
      <c r="N6" s="31">
        <v>350</v>
      </c>
    </row>
    <row r="7" spans="1:14" ht="20" x14ac:dyDescent="0.35">
      <c r="A7" s="182"/>
      <c r="B7" s="24" t="s">
        <v>189</v>
      </c>
      <c r="C7" s="24" t="s">
        <v>199</v>
      </c>
      <c r="D7" s="26">
        <f>'Tepelný príkon na vykurovanie'!C4</f>
        <v>1655.13</v>
      </c>
      <c r="E7" s="41">
        <f>'Tepelný príkon na vykurovanie'!C4</f>
        <v>1655.13</v>
      </c>
      <c r="F7" s="52">
        <f>'Tepelný príkon na vykurovanie'!C4</f>
        <v>1655.13</v>
      </c>
      <c r="G7" s="47">
        <f>'Tepelný príkon na vykurovanie'!C4</f>
        <v>1655.13</v>
      </c>
      <c r="H7" s="26">
        <f>'Tepelný príkon na vykurovanie'!C4</f>
        <v>1655.13</v>
      </c>
      <c r="I7" s="26">
        <f>'Tepelný príkon na vykurovanie'!C4</f>
        <v>1655.13</v>
      </c>
      <c r="J7" s="26">
        <f>'Tepelný príkon na vykurovanie'!C4</f>
        <v>1655.13</v>
      </c>
      <c r="K7" s="26">
        <f>'Tepelný príkon na vykurovanie'!C4</f>
        <v>1655.13</v>
      </c>
      <c r="L7" s="26">
        <f>'Tepelný príkon na vykurovanie'!C4</f>
        <v>1655.13</v>
      </c>
      <c r="M7" s="26">
        <f>'Tepelný príkon na vykurovanie'!C4</f>
        <v>1655.13</v>
      </c>
      <c r="N7" s="26">
        <f>'Tepelný príkon na vykurovanie'!C4</f>
        <v>1655.13</v>
      </c>
    </row>
    <row r="8" spans="1:14" ht="20" x14ac:dyDescent="0.35">
      <c r="A8" s="182"/>
      <c r="B8" s="24" t="s">
        <v>84</v>
      </c>
      <c r="C8" s="24" t="s">
        <v>200</v>
      </c>
      <c r="D8" s="25">
        <f>D7/D4</f>
        <v>27.585500000000003</v>
      </c>
      <c r="E8" s="42">
        <f t="shared" ref="E8:N8" si="0">E7/E4</f>
        <v>41.378250000000001</v>
      </c>
      <c r="F8" s="53">
        <f t="shared" si="0"/>
        <v>82.756500000000003</v>
      </c>
      <c r="G8" s="48">
        <f t="shared" si="0"/>
        <v>165.51300000000001</v>
      </c>
      <c r="H8" s="25">
        <f t="shared" si="0"/>
        <v>55.171000000000006</v>
      </c>
      <c r="I8" s="25">
        <f t="shared" si="0"/>
        <v>331.02600000000001</v>
      </c>
      <c r="J8" s="25">
        <f t="shared" si="0"/>
        <v>82.756500000000003</v>
      </c>
      <c r="K8" s="25">
        <f t="shared" si="0"/>
        <v>165.51300000000001</v>
      </c>
      <c r="L8" s="25">
        <f t="shared" si="0"/>
        <v>331.02600000000001</v>
      </c>
      <c r="M8" s="25">
        <f t="shared" si="0"/>
        <v>16.551300000000001</v>
      </c>
      <c r="N8" s="25">
        <f t="shared" si="0"/>
        <v>82.756500000000003</v>
      </c>
    </row>
    <row r="9" spans="1:14" ht="20" x14ac:dyDescent="0.35">
      <c r="A9" s="182"/>
      <c r="B9" s="24" t="s">
        <v>85</v>
      </c>
      <c r="C9" s="24" t="s">
        <v>200</v>
      </c>
      <c r="D9" s="28">
        <v>10</v>
      </c>
      <c r="E9" s="66">
        <v>25</v>
      </c>
      <c r="F9" s="67">
        <v>50</v>
      </c>
      <c r="G9" s="68">
        <v>100</v>
      </c>
      <c r="H9" s="28">
        <v>35</v>
      </c>
      <c r="I9" s="28">
        <v>250</v>
      </c>
      <c r="J9" s="28">
        <v>50</v>
      </c>
      <c r="K9" s="28">
        <v>100</v>
      </c>
      <c r="L9" s="28">
        <v>275</v>
      </c>
      <c r="M9" s="28">
        <v>10</v>
      </c>
      <c r="N9" s="28">
        <v>65</v>
      </c>
    </row>
    <row r="10" spans="1:14" ht="20" x14ac:dyDescent="0.35">
      <c r="A10" s="182"/>
      <c r="B10" s="24" t="s">
        <v>66</v>
      </c>
      <c r="C10" s="24" t="s">
        <v>181</v>
      </c>
      <c r="D10" s="25">
        <f>D7*D5</f>
        <v>16551.300000000003</v>
      </c>
      <c r="E10" s="42">
        <f t="shared" ref="E10:N10" si="1">E7*E5</f>
        <v>33102.600000000006</v>
      </c>
      <c r="F10" s="53">
        <f t="shared" si="1"/>
        <v>9930.7800000000007</v>
      </c>
      <c r="G10" s="48">
        <f t="shared" si="1"/>
        <v>16551.300000000003</v>
      </c>
      <c r="H10" s="25">
        <f t="shared" si="1"/>
        <v>49653.9</v>
      </c>
      <c r="I10" s="25">
        <f t="shared" si="1"/>
        <v>82756.5</v>
      </c>
      <c r="J10" s="25">
        <f t="shared" si="1"/>
        <v>13241.04</v>
      </c>
      <c r="K10" s="25">
        <f t="shared" si="1"/>
        <v>9930.7800000000007</v>
      </c>
      <c r="L10" s="25">
        <f t="shared" si="1"/>
        <v>16551.300000000003</v>
      </c>
      <c r="M10" s="25">
        <f t="shared" si="1"/>
        <v>2317.1819999999998</v>
      </c>
      <c r="N10" s="25">
        <f t="shared" si="1"/>
        <v>132410.40000000002</v>
      </c>
    </row>
    <row r="11" spans="1:14" ht="31" x14ac:dyDescent="0.35">
      <c r="A11" s="182"/>
      <c r="B11" s="24" t="s">
        <v>67</v>
      </c>
      <c r="C11" s="24" t="s">
        <v>201</v>
      </c>
      <c r="D11" s="26">
        <f>D10/(D6*D8)</f>
        <v>1.6438356164383563</v>
      </c>
      <c r="E11" s="41">
        <f t="shared" ref="E11:M11" si="2">E10/(E6*E8)</f>
        <v>2.285714285714286</v>
      </c>
      <c r="F11" s="52">
        <f t="shared" si="2"/>
        <v>0.44444444444444448</v>
      </c>
      <c r="G11" s="47">
        <f t="shared" si="2"/>
        <v>0.37037037037037041</v>
      </c>
      <c r="H11" s="26">
        <f t="shared" si="2"/>
        <v>2.4657534246575343</v>
      </c>
      <c r="I11" s="26">
        <f t="shared" si="2"/>
        <v>0.7142857142857143</v>
      </c>
      <c r="J11" s="26">
        <f t="shared" si="2"/>
        <v>0.53333333333333333</v>
      </c>
      <c r="K11" s="26">
        <f t="shared" si="2"/>
        <v>0.2</v>
      </c>
      <c r="L11" s="26">
        <f t="shared" si="2"/>
        <v>0.16666666666666669</v>
      </c>
      <c r="M11" s="26">
        <f t="shared" si="2"/>
        <v>0.46666666666666662</v>
      </c>
      <c r="N11" s="26">
        <f>N10/(N6*N8)</f>
        <v>4.5714285714285721</v>
      </c>
    </row>
    <row r="12" spans="1:14" ht="31" x14ac:dyDescent="0.35">
      <c r="A12" s="182"/>
      <c r="B12" s="24" t="s">
        <v>87</v>
      </c>
      <c r="C12" s="24" t="s">
        <v>202</v>
      </c>
      <c r="D12" s="29">
        <f>D11*1*860/50</f>
        <v>28.273972602739729</v>
      </c>
      <c r="E12" s="43">
        <f t="shared" ref="E12:N12" si="3">E11*1*860/50</f>
        <v>39.314285714285717</v>
      </c>
      <c r="F12" s="54">
        <f t="shared" si="3"/>
        <v>7.6444444444444448</v>
      </c>
      <c r="G12" s="49">
        <f t="shared" si="3"/>
        <v>6.3703703703703702</v>
      </c>
      <c r="H12" s="29">
        <f t="shared" si="3"/>
        <v>42.410958904109592</v>
      </c>
      <c r="I12" s="29">
        <f t="shared" si="3"/>
        <v>12.285714285714286</v>
      </c>
      <c r="J12" s="29">
        <f t="shared" si="3"/>
        <v>9.1733333333333338</v>
      </c>
      <c r="K12" s="29">
        <f t="shared" si="3"/>
        <v>3.44</v>
      </c>
      <c r="L12" s="29">
        <f t="shared" si="3"/>
        <v>2.8666666666666667</v>
      </c>
      <c r="M12" s="29">
        <f t="shared" si="3"/>
        <v>8.0266666666666655</v>
      </c>
      <c r="N12" s="29">
        <f t="shared" si="3"/>
        <v>78.628571428571433</v>
      </c>
    </row>
    <row r="13" spans="1:14" ht="31" x14ac:dyDescent="0.35">
      <c r="A13" s="182"/>
      <c r="B13" s="24" t="s">
        <v>86</v>
      </c>
      <c r="C13" s="24" t="s">
        <v>203</v>
      </c>
      <c r="D13" s="69">
        <f>D12*D8</f>
        <v>779.95167123287683</v>
      </c>
      <c r="E13" s="70">
        <f t="shared" ref="E13:N13" si="4">E12*E8</f>
        <v>1626.756342857143</v>
      </c>
      <c r="F13" s="71">
        <f t="shared" si="4"/>
        <v>632.62746666666669</v>
      </c>
      <c r="G13" s="72">
        <f t="shared" si="4"/>
        <v>1054.3791111111111</v>
      </c>
      <c r="H13" s="69">
        <f t="shared" si="4"/>
        <v>2339.8550136986305</v>
      </c>
      <c r="I13" s="69">
        <f t="shared" si="4"/>
        <v>4066.8908571428574</v>
      </c>
      <c r="J13" s="69">
        <f t="shared" si="4"/>
        <v>759.15296000000001</v>
      </c>
      <c r="K13" s="69">
        <f t="shared" si="4"/>
        <v>569.36472000000003</v>
      </c>
      <c r="L13" s="69">
        <f t="shared" si="4"/>
        <v>948.94120000000009</v>
      </c>
      <c r="M13" s="69">
        <f t="shared" si="4"/>
        <v>132.85176799999999</v>
      </c>
      <c r="N13" s="69">
        <f t="shared" si="4"/>
        <v>6507.0253714285718</v>
      </c>
    </row>
    <row r="14" spans="1:14" ht="36" customHeight="1" thickBot="1" x14ac:dyDescent="0.4">
      <c r="A14" s="183"/>
      <c r="B14" s="24" t="s">
        <v>88</v>
      </c>
      <c r="C14" s="24" t="s">
        <v>203</v>
      </c>
      <c r="D14" s="30">
        <f>D12*D9</f>
        <v>282.7397260273973</v>
      </c>
      <c r="E14" s="44">
        <f t="shared" ref="E14:M14" si="5">E12*E9</f>
        <v>982.85714285714289</v>
      </c>
      <c r="F14" s="55">
        <f t="shared" si="5"/>
        <v>382.22222222222223</v>
      </c>
      <c r="G14" s="50">
        <f t="shared" si="5"/>
        <v>637.03703703703707</v>
      </c>
      <c r="H14" s="30">
        <f t="shared" si="5"/>
        <v>1484.3835616438357</v>
      </c>
      <c r="I14" s="30">
        <f t="shared" si="5"/>
        <v>3071.4285714285716</v>
      </c>
      <c r="J14" s="30">
        <f t="shared" si="5"/>
        <v>458.66666666666669</v>
      </c>
      <c r="K14" s="30">
        <f t="shared" si="5"/>
        <v>344</v>
      </c>
      <c r="L14" s="30">
        <f t="shared" si="5"/>
        <v>788.33333333333337</v>
      </c>
      <c r="M14" s="30">
        <f t="shared" si="5"/>
        <v>80.266666666666652</v>
      </c>
      <c r="N14" s="30">
        <f>N12*N9</f>
        <v>5110.8571428571431</v>
      </c>
    </row>
    <row r="15" spans="1:14" s="5" customFormat="1" ht="23.5" thickBot="1" x14ac:dyDescent="0.4">
      <c r="A15" s="178" t="s">
        <v>9</v>
      </c>
      <c r="B15" s="178"/>
      <c r="C15" s="178"/>
      <c r="D15" s="179"/>
      <c r="E15" s="179"/>
      <c r="F15" s="180"/>
      <c r="G15" s="179"/>
      <c r="H15" s="179"/>
      <c r="I15" s="179"/>
      <c r="J15" s="179"/>
      <c r="K15" s="179"/>
      <c r="L15" s="179"/>
      <c r="M15" s="179"/>
      <c r="N15" s="179"/>
    </row>
    <row r="16" spans="1:14" s="5" customFormat="1" ht="39" customHeight="1" x14ac:dyDescent="0.35">
      <c r="A16" s="24" t="s">
        <v>109</v>
      </c>
      <c r="B16" s="206" t="s">
        <v>190</v>
      </c>
      <c r="C16" s="186" t="s">
        <v>204</v>
      </c>
      <c r="D16" s="34">
        <f>D11*D8</f>
        <v>45.346027397260286</v>
      </c>
      <c r="E16" s="56">
        <f t="shared" ref="E16:N16" si="6">E11*E8</f>
        <v>94.57885714285716</v>
      </c>
      <c r="F16" s="64">
        <f t="shared" si="6"/>
        <v>36.780666666666669</v>
      </c>
      <c r="G16" s="59">
        <f t="shared" si="6"/>
        <v>61.301111111111119</v>
      </c>
      <c r="H16" s="34">
        <f t="shared" si="6"/>
        <v>136.03808219178083</v>
      </c>
      <c r="I16" s="34">
        <f t="shared" si="6"/>
        <v>236.44714285714286</v>
      </c>
      <c r="J16" s="34">
        <f t="shared" si="6"/>
        <v>44.136800000000001</v>
      </c>
      <c r="K16" s="34">
        <f t="shared" si="6"/>
        <v>33.102600000000002</v>
      </c>
      <c r="L16" s="34">
        <f t="shared" si="6"/>
        <v>55.171000000000006</v>
      </c>
      <c r="M16" s="34">
        <f t="shared" si="6"/>
        <v>7.7239399999999998</v>
      </c>
      <c r="N16" s="34">
        <f t="shared" si="6"/>
        <v>378.31542857142864</v>
      </c>
    </row>
    <row r="17" spans="1:14" s="5" customFormat="1" ht="39.75" customHeight="1" x14ac:dyDescent="0.35">
      <c r="A17" s="24" t="s">
        <v>110</v>
      </c>
      <c r="B17" s="207"/>
      <c r="C17" s="187"/>
      <c r="D17" s="34">
        <f>D11*D9</f>
        <v>16.438356164383563</v>
      </c>
      <c r="E17" s="56">
        <f t="shared" ref="E17:N17" si="7">E11*E9</f>
        <v>57.142857142857153</v>
      </c>
      <c r="F17" s="93">
        <f t="shared" si="7"/>
        <v>22.222222222222225</v>
      </c>
      <c r="G17" s="59">
        <f t="shared" si="7"/>
        <v>37.037037037037038</v>
      </c>
      <c r="H17" s="34">
        <f t="shared" si="7"/>
        <v>86.301369863013704</v>
      </c>
      <c r="I17" s="34">
        <f t="shared" si="7"/>
        <v>178.57142857142858</v>
      </c>
      <c r="J17" s="34">
        <f t="shared" si="7"/>
        <v>26.666666666666668</v>
      </c>
      <c r="K17" s="34">
        <f t="shared" si="7"/>
        <v>20</v>
      </c>
      <c r="L17" s="34">
        <f t="shared" si="7"/>
        <v>45.833333333333336</v>
      </c>
      <c r="M17" s="34">
        <f t="shared" si="7"/>
        <v>4.6666666666666661</v>
      </c>
      <c r="N17" s="34">
        <f t="shared" si="7"/>
        <v>297.14285714285717</v>
      </c>
    </row>
    <row r="18" spans="1:14" s="5" customFormat="1" ht="20" x14ac:dyDescent="0.35">
      <c r="A18" s="24" t="s">
        <v>81</v>
      </c>
      <c r="B18" s="85" t="s">
        <v>82</v>
      </c>
      <c r="C18" s="86" t="s">
        <v>205</v>
      </c>
      <c r="D18" s="35">
        <v>3</v>
      </c>
      <c r="E18" s="57">
        <v>3</v>
      </c>
      <c r="F18" s="65">
        <v>3</v>
      </c>
      <c r="G18" s="60">
        <v>3</v>
      </c>
      <c r="H18" s="35">
        <v>3</v>
      </c>
      <c r="I18" s="35">
        <v>3</v>
      </c>
      <c r="J18" s="35">
        <v>3</v>
      </c>
      <c r="K18" s="35">
        <v>3</v>
      </c>
      <c r="L18" s="35">
        <v>3</v>
      </c>
      <c r="M18" s="35">
        <v>3</v>
      </c>
      <c r="N18" s="35">
        <v>3</v>
      </c>
    </row>
    <row r="19" spans="1:14" s="5" customFormat="1" ht="37.5" customHeight="1" x14ac:dyDescent="0.35">
      <c r="A19" s="86" t="s">
        <v>89</v>
      </c>
      <c r="B19" s="206" t="s">
        <v>193</v>
      </c>
      <c r="C19" s="184" t="s">
        <v>187</v>
      </c>
      <c r="D19" s="37">
        <f>D13*45/(860*D18)</f>
        <v>13.603808219178084</v>
      </c>
      <c r="E19" s="58">
        <f t="shared" ref="E19:N19" si="8">E13*45/(860*E18)</f>
        <v>28.373657142857141</v>
      </c>
      <c r="F19" s="62">
        <f t="shared" si="8"/>
        <v>11.0342</v>
      </c>
      <c r="G19" s="61">
        <f t="shared" si="8"/>
        <v>18.390333333333331</v>
      </c>
      <c r="H19" s="37">
        <f t="shared" si="8"/>
        <v>40.811424657534253</v>
      </c>
      <c r="I19" s="37">
        <f t="shared" si="8"/>
        <v>70.934142857142859</v>
      </c>
      <c r="J19" s="37">
        <f t="shared" si="8"/>
        <v>13.241040000000002</v>
      </c>
      <c r="K19" s="37">
        <f t="shared" si="8"/>
        <v>9.9307800000000004</v>
      </c>
      <c r="L19" s="37">
        <f t="shared" si="8"/>
        <v>16.551300000000001</v>
      </c>
      <c r="M19" s="37">
        <f t="shared" si="8"/>
        <v>2.3171819999999999</v>
      </c>
      <c r="N19" s="37">
        <f t="shared" si="8"/>
        <v>113.49462857142856</v>
      </c>
    </row>
    <row r="20" spans="1:14" s="5" customFormat="1" ht="32.25" customHeight="1" x14ac:dyDescent="0.35">
      <c r="A20" s="86" t="s">
        <v>90</v>
      </c>
      <c r="B20" s="207"/>
      <c r="C20" s="185"/>
      <c r="D20" s="37">
        <f>D14*45/(860*D18)</f>
        <v>4.9315068493150687</v>
      </c>
      <c r="E20" s="58">
        <f t="shared" ref="E20:N20" si="9">E14*45/(860*E18)</f>
        <v>17.142857142857142</v>
      </c>
      <c r="F20" s="62">
        <f t="shared" si="9"/>
        <v>6.666666666666667</v>
      </c>
      <c r="G20" s="61">
        <f t="shared" si="9"/>
        <v>11.111111111111111</v>
      </c>
      <c r="H20" s="37">
        <f t="shared" si="9"/>
        <v>25.890410958904113</v>
      </c>
      <c r="I20" s="37">
        <f t="shared" si="9"/>
        <v>53.571428571428569</v>
      </c>
      <c r="J20" s="37">
        <f t="shared" si="9"/>
        <v>8</v>
      </c>
      <c r="K20" s="37">
        <f t="shared" si="9"/>
        <v>6</v>
      </c>
      <c r="L20" s="37">
        <f t="shared" si="9"/>
        <v>13.75</v>
      </c>
      <c r="M20" s="37">
        <f t="shared" si="9"/>
        <v>1.3999999999999997</v>
      </c>
      <c r="N20" s="37">
        <f t="shared" si="9"/>
        <v>89.142857142857153</v>
      </c>
    </row>
    <row r="21" spans="1:14" s="5" customFormat="1" ht="54.75" customHeight="1" x14ac:dyDescent="0.35">
      <c r="A21" s="81" t="s">
        <v>121</v>
      </c>
      <c r="B21" s="208" t="s">
        <v>191</v>
      </c>
      <c r="C21" s="174" t="s">
        <v>185</v>
      </c>
      <c r="D21" s="34">
        <f>D19*1000/'Tepelný príkon na vykurovanie'!C5</f>
        <v>2.697610748392909</v>
      </c>
      <c r="E21" s="56">
        <f>E19*1000/'Tepelný príkon na vykurovanie'!C5</f>
        <v>5.6264452752194947</v>
      </c>
      <c r="F21" s="93">
        <f>F19*1000/'Tepelný príkon na vykurovanie'!C5</f>
        <v>2.1880620514742484</v>
      </c>
      <c r="G21" s="59">
        <f>G19*1000/'Tepelný príkon na vykurovanie'!C5</f>
        <v>3.6467700857904131</v>
      </c>
      <c r="H21" s="34">
        <f>H19*1000/'Tepelný príkon na vykurovanie'!C5</f>
        <v>8.0928322451787267</v>
      </c>
      <c r="I21" s="34">
        <f>I19*1000/'Tepelný príkon na vykurovanie'!C5</f>
        <v>14.066113188048737</v>
      </c>
      <c r="J21" s="34">
        <f>J19*1000/'Tepelný príkon na vykurovanie'!C5</f>
        <v>2.6256744617690977</v>
      </c>
      <c r="K21" s="34">
        <f>K19*1000/'Tepelný príkon na vykurovanie'!C5</f>
        <v>1.9692558463268235</v>
      </c>
      <c r="L21" s="34">
        <f>L19*1000/'Tepelný príkon na vykurovanie'!C5</f>
        <v>3.2820930772113726</v>
      </c>
      <c r="M21" s="34">
        <f>M19*1000/'Tepelný príkon na vykurovanie'!C5</f>
        <v>0.45949303080959203</v>
      </c>
      <c r="N21" s="34">
        <f>N19*1000/'Tepelný príkon na vykurovanie'!C5</f>
        <v>22.505781100877979</v>
      </c>
    </row>
    <row r="22" spans="1:14" s="5" customFormat="1" ht="60" customHeight="1" x14ac:dyDescent="0.35">
      <c r="A22" s="81" t="s">
        <v>122</v>
      </c>
      <c r="B22" s="209"/>
      <c r="C22" s="174"/>
      <c r="D22" s="34">
        <f>D20*1000/'Tepelný príkon na vykurovanie'!C5</f>
        <v>0.97790895520940657</v>
      </c>
      <c r="E22" s="56">
        <f>E20*1000/'Tepelný príkon na vykurovanie'!C5</f>
        <v>3.3993977966803177</v>
      </c>
      <c r="F22" s="93">
        <f>F20*1000/'Tepelný príkon na vykurovanie'!C5</f>
        <v>1.3219880320423461</v>
      </c>
      <c r="G22" s="59">
        <f>G20*1000/'Tepelný príkon na vykurovanie'!C5</f>
        <v>2.2033133867372432</v>
      </c>
      <c r="H22" s="34">
        <f>H20*1000/'Tepelný príkon na vykurovanie'!C5</f>
        <v>5.1340220148493847</v>
      </c>
      <c r="I22" s="34">
        <f>I20*1000/'Tepelný príkon na vykurovanie'!C5</f>
        <v>10.623118114625994</v>
      </c>
      <c r="J22" s="34">
        <f>J20*1000/'Tepelný príkon na vykurovanie'!C5</f>
        <v>1.5863856384508153</v>
      </c>
      <c r="K22" s="34">
        <f>K20*1000/'Tepelný príkon na vykurovanie'!C5</f>
        <v>1.1897892288381113</v>
      </c>
      <c r="L22" s="34">
        <f>L20*1000/'Tepelný príkon na vykurovanie'!C5</f>
        <v>2.7266003160873384</v>
      </c>
      <c r="M22" s="34">
        <f>M20*1000/'Tepelný príkon na vykurovanie'!C5</f>
        <v>0.27761748672889258</v>
      </c>
      <c r="N22" s="34">
        <f>N20*1000/'Tepelný príkon na vykurovanie'!C5</f>
        <v>17.676868542737658</v>
      </c>
    </row>
    <row r="23" spans="1:14" s="5" customFormat="1" ht="51" customHeight="1" x14ac:dyDescent="0.35">
      <c r="A23" s="81" t="s">
        <v>123</v>
      </c>
      <c r="B23" s="208" t="s">
        <v>192</v>
      </c>
      <c r="C23" s="174" t="s">
        <v>184</v>
      </c>
      <c r="D23" s="34">
        <f>D19*1000/D7</f>
        <v>8.2191780821917817</v>
      </c>
      <c r="E23" s="56">
        <f t="shared" ref="E23:N23" si="10">E19*1000/E7</f>
        <v>17.142857142857139</v>
      </c>
      <c r="F23" s="93">
        <f t="shared" si="10"/>
        <v>6.666666666666667</v>
      </c>
      <c r="G23" s="59">
        <f t="shared" si="10"/>
        <v>11.111111111111109</v>
      </c>
      <c r="H23" s="34">
        <f t="shared" si="10"/>
        <v>24.657534246575345</v>
      </c>
      <c r="I23" s="34">
        <f t="shared" si="10"/>
        <v>42.857142857142854</v>
      </c>
      <c r="J23" s="34">
        <f t="shared" si="10"/>
        <v>8</v>
      </c>
      <c r="K23" s="34">
        <f t="shared" si="10"/>
        <v>6</v>
      </c>
      <c r="L23" s="34">
        <f t="shared" si="10"/>
        <v>10.000000000000002</v>
      </c>
      <c r="M23" s="34">
        <f t="shared" si="10"/>
        <v>1.3999999999999997</v>
      </c>
      <c r="N23" s="34">
        <f t="shared" si="10"/>
        <v>68.571428571428555</v>
      </c>
    </row>
    <row r="24" spans="1:14" s="5" customFormat="1" ht="51" customHeight="1" x14ac:dyDescent="0.35">
      <c r="A24" s="81" t="s">
        <v>124</v>
      </c>
      <c r="B24" s="209"/>
      <c r="C24" s="174"/>
      <c r="D24" s="34">
        <f>D20*1000/D7</f>
        <v>2.9795284052099036</v>
      </c>
      <c r="E24" s="56">
        <f t="shared" ref="E24:N24" si="11">E20*1000/E7</f>
        <v>10.357408265729665</v>
      </c>
      <c r="F24" s="93">
        <f t="shared" si="11"/>
        <v>4.0278809922282033</v>
      </c>
      <c r="G24" s="59">
        <f t="shared" si="11"/>
        <v>6.7131349870470061</v>
      </c>
      <c r="H24" s="34">
        <f t="shared" si="11"/>
        <v>15.642524127351995</v>
      </c>
      <c r="I24" s="34">
        <f t="shared" si="11"/>
        <v>32.366900830405207</v>
      </c>
      <c r="J24" s="34">
        <f t="shared" si="11"/>
        <v>4.8334571906738439</v>
      </c>
      <c r="K24" s="34">
        <f t="shared" si="11"/>
        <v>3.625092893005383</v>
      </c>
      <c r="L24" s="34">
        <f t="shared" si="11"/>
        <v>8.3075045464706694</v>
      </c>
      <c r="M24" s="34">
        <f t="shared" si="11"/>
        <v>0.8458550083679226</v>
      </c>
      <c r="N24" s="34">
        <f t="shared" si="11"/>
        <v>53.858522981794273</v>
      </c>
    </row>
    <row r="25" spans="1:14" s="5" customFormat="1" ht="36.75" customHeight="1" x14ac:dyDescent="0.35">
      <c r="A25" s="86" t="s">
        <v>111</v>
      </c>
      <c r="B25" s="206" t="s">
        <v>194</v>
      </c>
      <c r="C25" s="184" t="s">
        <v>187</v>
      </c>
      <c r="D25" s="37">
        <f>0.325*D16</f>
        <v>14.737458904109593</v>
      </c>
      <c r="E25" s="58">
        <f t="shared" ref="E25:N25" si="12">0.325*E16</f>
        <v>30.738128571428579</v>
      </c>
      <c r="F25" s="62">
        <f t="shared" si="12"/>
        <v>11.953716666666669</v>
      </c>
      <c r="G25" s="61">
        <f t="shared" si="12"/>
        <v>19.922861111111114</v>
      </c>
      <c r="H25" s="37">
        <f t="shared" si="12"/>
        <v>44.212376712328769</v>
      </c>
      <c r="I25" s="37">
        <f t="shared" si="12"/>
        <v>76.845321428571438</v>
      </c>
      <c r="J25" s="37">
        <f t="shared" si="12"/>
        <v>14.344460000000002</v>
      </c>
      <c r="K25" s="37">
        <f t="shared" si="12"/>
        <v>10.758345000000002</v>
      </c>
      <c r="L25" s="37">
        <f t="shared" si="12"/>
        <v>17.930575000000001</v>
      </c>
      <c r="M25" s="37">
        <f t="shared" si="12"/>
        <v>2.5102804999999999</v>
      </c>
      <c r="N25" s="37">
        <f t="shared" si="12"/>
        <v>122.95251428571432</v>
      </c>
    </row>
    <row r="26" spans="1:14" s="5" customFormat="1" ht="37.5" customHeight="1" x14ac:dyDescent="0.35">
      <c r="A26" s="86" t="s">
        <v>113</v>
      </c>
      <c r="B26" s="207"/>
      <c r="C26" s="185"/>
      <c r="D26" s="37">
        <f>0.325*D17</f>
        <v>5.3424657534246585</v>
      </c>
      <c r="E26" s="58">
        <f t="shared" ref="E26:N26" si="13">0.325*E17</f>
        <v>18.571428571428577</v>
      </c>
      <c r="F26" s="62">
        <f t="shared" si="13"/>
        <v>7.2222222222222232</v>
      </c>
      <c r="G26" s="61">
        <f t="shared" si="13"/>
        <v>12.037037037037038</v>
      </c>
      <c r="H26" s="37">
        <f t="shared" si="13"/>
        <v>28.047945205479454</v>
      </c>
      <c r="I26" s="37">
        <f t="shared" si="13"/>
        <v>58.035714285714292</v>
      </c>
      <c r="J26" s="37">
        <f t="shared" si="13"/>
        <v>8.6666666666666679</v>
      </c>
      <c r="K26" s="37">
        <f t="shared" si="13"/>
        <v>6.5</v>
      </c>
      <c r="L26" s="37">
        <f t="shared" si="13"/>
        <v>14.895833333333334</v>
      </c>
      <c r="M26" s="37">
        <f t="shared" si="13"/>
        <v>1.5166666666666666</v>
      </c>
      <c r="N26" s="37">
        <f t="shared" si="13"/>
        <v>96.571428571428584</v>
      </c>
    </row>
    <row r="27" spans="1:14" s="5" customFormat="1" ht="53.25" customHeight="1" x14ac:dyDescent="0.35">
      <c r="A27" s="81" t="s">
        <v>121</v>
      </c>
      <c r="B27" s="208" t="s">
        <v>191</v>
      </c>
      <c r="C27" s="174" t="s">
        <v>185</v>
      </c>
      <c r="D27" s="34">
        <f>D25*1000/'Tepelný príkon na vykurovanie'!C5</f>
        <v>2.9224116440923185</v>
      </c>
      <c r="E27" s="56">
        <f>E25*1000/'Tepelný príkon na vykurovanie'!C5</f>
        <v>6.0953157148211217</v>
      </c>
      <c r="F27" s="93">
        <f>F25*1000/'Tepelný príkon na vykurovanie'!C5</f>
        <v>2.3704005557637693</v>
      </c>
      <c r="G27" s="59">
        <f>G25*1000/'Tepelný príkon na vykurovanie'!C11</f>
        <v>15.332708244080681</v>
      </c>
      <c r="H27" s="34">
        <f>H25*1000/'Tepelný príkon na vykurovanie'!C5</f>
        <v>8.7672349322769527</v>
      </c>
      <c r="I27" s="34">
        <f>I25*1000/'Tepelný príkon na vykurovanie'!C5</f>
        <v>15.238289287052801</v>
      </c>
      <c r="J27" s="34">
        <f>J25*1000/'Tepelný príkon na vykurovanie'!C5</f>
        <v>2.8444806669165228</v>
      </c>
      <c r="K27" s="34">
        <f>K25*1000/'Tepelný príkon na vykurovanie'!C5</f>
        <v>2.1333605001873921</v>
      </c>
      <c r="L27" s="34">
        <f>L25*1000/'Tepelný príkon na vykurovanie'!C5</f>
        <v>3.555600833645653</v>
      </c>
      <c r="M27" s="34">
        <f>M25*1000/'Tepelný príkon na vykurovanie'!C5</f>
        <v>0.49778411671039141</v>
      </c>
      <c r="N27" s="34">
        <f>N25*1000/'Tepelný príkon na vykurovanie'!C5</f>
        <v>24.381262859284487</v>
      </c>
    </row>
    <row r="28" spans="1:14" s="5" customFormat="1" ht="65.25" customHeight="1" x14ac:dyDescent="0.35">
      <c r="A28" s="81" t="s">
        <v>122</v>
      </c>
      <c r="B28" s="209"/>
      <c r="C28" s="174"/>
      <c r="D28" s="34">
        <f>D26*1000/'Tepelný príkon na vykurovanie'!C5</f>
        <v>1.0594013681435239</v>
      </c>
      <c r="E28" s="56">
        <f>E26*1000/'Tepelný príkon na vykurovanie'!C5</f>
        <v>3.6826809464036789</v>
      </c>
      <c r="F28" s="93">
        <f>F26*1000/'Tepelný príkon na vykurovanie'!C5</f>
        <v>1.4321537013792083</v>
      </c>
      <c r="G28" s="59">
        <f>G26*1000/'Tepelný príkon na vykurovanie'!C11</f>
        <v>9.263748614356988</v>
      </c>
      <c r="H28" s="34">
        <f>H26*1000/'Tepelný príkon na vykurovanie'!C5</f>
        <v>5.5618571827535002</v>
      </c>
      <c r="I28" s="34">
        <f>I26*1000/'Tepelný príkon na vykurovanie'!C5</f>
        <v>11.508377957511495</v>
      </c>
      <c r="J28" s="34">
        <f>J26*1000/'Tepelný príkon na vykurovanie'!C5</f>
        <v>1.71858444165505</v>
      </c>
      <c r="K28" s="34">
        <f>K26*1000/'Tepelný príkon na vykurovanie'!C5</f>
        <v>1.2889383312412872</v>
      </c>
      <c r="L28" s="34">
        <f>L26*1000/'Tepelný príkon na vykurovanie'!C5</f>
        <v>2.953817009094617</v>
      </c>
      <c r="M28" s="34">
        <f>M26*1000/'Tepelný príkon na vykurovanie'!C5</f>
        <v>0.30075227728963366</v>
      </c>
      <c r="N28" s="34">
        <f>N26*1000/'Tepelný príkon na vykurovanie'!C5</f>
        <v>19.149940921299127</v>
      </c>
    </row>
    <row r="29" spans="1:14" s="5" customFormat="1" ht="53.25" customHeight="1" x14ac:dyDescent="0.35">
      <c r="A29" s="81" t="s">
        <v>123</v>
      </c>
      <c r="B29" s="208" t="s">
        <v>192</v>
      </c>
      <c r="C29" s="174" t="s">
        <v>184</v>
      </c>
      <c r="D29" s="34">
        <f>D25*1000/D7</f>
        <v>8.9041095890410986</v>
      </c>
      <c r="E29" s="56">
        <f t="shared" ref="E29:N29" si="14">E25*1000/E7</f>
        <v>18.571428571428577</v>
      </c>
      <c r="F29" s="93">
        <f t="shared" si="14"/>
        <v>7.2222222222222232</v>
      </c>
      <c r="G29" s="59">
        <f t="shared" si="14"/>
        <v>12.037037037037038</v>
      </c>
      <c r="H29" s="34">
        <f t="shared" si="14"/>
        <v>26.712328767123289</v>
      </c>
      <c r="I29" s="34">
        <f t="shared" si="14"/>
        <v>46.428571428571431</v>
      </c>
      <c r="J29" s="34">
        <f t="shared" si="14"/>
        <v>8.6666666666666661</v>
      </c>
      <c r="K29" s="34">
        <f t="shared" si="14"/>
        <v>6.5</v>
      </c>
      <c r="L29" s="34">
        <f t="shared" si="14"/>
        <v>10.833333333333334</v>
      </c>
      <c r="M29" s="34">
        <f t="shared" si="14"/>
        <v>1.5166666666666664</v>
      </c>
      <c r="N29" s="34">
        <f t="shared" si="14"/>
        <v>74.285714285714306</v>
      </c>
    </row>
    <row r="30" spans="1:14" s="5" customFormat="1" ht="51" customHeight="1" x14ac:dyDescent="0.35">
      <c r="A30" s="81" t="s">
        <v>124</v>
      </c>
      <c r="B30" s="209"/>
      <c r="C30" s="174"/>
      <c r="D30" s="34">
        <f>D26*1000/D7</f>
        <v>3.227822438977396</v>
      </c>
      <c r="E30" s="56">
        <f t="shared" ref="E30:N30" si="15">E26*1000/E7</f>
        <v>11.220525621207141</v>
      </c>
      <c r="F30" s="93">
        <f t="shared" si="15"/>
        <v>4.3635377415805543</v>
      </c>
      <c r="G30" s="59">
        <f t="shared" si="15"/>
        <v>7.2725629026342569</v>
      </c>
      <c r="H30" s="34">
        <f t="shared" si="15"/>
        <v>16.94606780463133</v>
      </c>
      <c r="I30" s="34">
        <f t="shared" si="15"/>
        <v>35.064142566272309</v>
      </c>
      <c r="J30" s="34">
        <f t="shared" si="15"/>
        <v>5.2362452898966652</v>
      </c>
      <c r="K30" s="34">
        <f t="shared" si="15"/>
        <v>3.9271839674224984</v>
      </c>
      <c r="L30" s="34">
        <f t="shared" si="15"/>
        <v>8.9997965920098917</v>
      </c>
      <c r="M30" s="34">
        <f t="shared" si="15"/>
        <v>0.91634292573191622</v>
      </c>
      <c r="N30" s="34">
        <f t="shared" si="15"/>
        <v>58.346733230277124</v>
      </c>
    </row>
    <row r="31" spans="1:14" s="5" customFormat="1" ht="31" x14ac:dyDescent="0.35">
      <c r="A31" s="86" t="s">
        <v>112</v>
      </c>
      <c r="B31" s="210" t="s">
        <v>195</v>
      </c>
      <c r="C31" s="184" t="s">
        <v>187</v>
      </c>
      <c r="D31" s="37">
        <f>1.33*D25</f>
        <v>19.600820342465759</v>
      </c>
      <c r="E31" s="58">
        <f t="shared" ref="E31:N32" si="16">1.33*E25</f>
        <v>40.88171100000001</v>
      </c>
      <c r="F31" s="62">
        <f t="shared" si="16"/>
        <v>15.89844316666667</v>
      </c>
      <c r="G31" s="61">
        <f t="shared" si="16"/>
        <v>26.497405277777784</v>
      </c>
      <c r="H31" s="37">
        <f t="shared" si="16"/>
        <v>58.802461027397264</v>
      </c>
      <c r="I31" s="37">
        <f t="shared" si="16"/>
        <v>102.20427750000002</v>
      </c>
      <c r="J31" s="37">
        <f t="shared" si="16"/>
        <v>19.078131800000001</v>
      </c>
      <c r="K31" s="37">
        <f t="shared" si="16"/>
        <v>14.308598850000003</v>
      </c>
      <c r="L31" s="37">
        <f t="shared" si="16"/>
        <v>23.847664750000003</v>
      </c>
      <c r="M31" s="37">
        <f t="shared" si="16"/>
        <v>3.3386730650000001</v>
      </c>
      <c r="N31" s="37">
        <f t="shared" si="16"/>
        <v>163.52684400000004</v>
      </c>
    </row>
    <row r="32" spans="1:14" s="5" customFormat="1" ht="31" x14ac:dyDescent="0.35">
      <c r="A32" s="86" t="s">
        <v>114</v>
      </c>
      <c r="B32" s="210"/>
      <c r="C32" s="185"/>
      <c r="D32" s="37">
        <f>1.33*D26</f>
        <v>7.1054794520547961</v>
      </c>
      <c r="E32" s="58">
        <f t="shared" si="16"/>
        <v>24.700000000000006</v>
      </c>
      <c r="F32" s="62">
        <f t="shared" si="16"/>
        <v>9.6055555555555578</v>
      </c>
      <c r="G32" s="61">
        <f t="shared" si="16"/>
        <v>16.009259259259263</v>
      </c>
      <c r="H32" s="37">
        <f t="shared" si="16"/>
        <v>37.303767123287678</v>
      </c>
      <c r="I32" s="37">
        <f t="shared" si="16"/>
        <v>77.187500000000014</v>
      </c>
      <c r="J32" s="37">
        <f t="shared" si="16"/>
        <v>11.526666666666669</v>
      </c>
      <c r="K32" s="37">
        <f t="shared" si="16"/>
        <v>8.6449999999999996</v>
      </c>
      <c r="L32" s="37">
        <f t="shared" si="16"/>
        <v>19.811458333333334</v>
      </c>
      <c r="M32" s="37">
        <f t="shared" si="16"/>
        <v>2.0171666666666668</v>
      </c>
      <c r="N32" s="37">
        <f t="shared" si="16"/>
        <v>128.44000000000003</v>
      </c>
    </row>
    <row r="33" spans="1:14" ht="46.5" x14ac:dyDescent="0.35">
      <c r="A33" s="81" t="s">
        <v>121</v>
      </c>
      <c r="B33" s="208" t="s">
        <v>191</v>
      </c>
      <c r="C33" s="174" t="s">
        <v>185</v>
      </c>
      <c r="D33" s="34">
        <f>D31*1000/'Tepelný príkon na vykurovanie'!C5</f>
        <v>3.8868074866427835</v>
      </c>
      <c r="E33" s="56">
        <f>E31*1000/'Tepelný príkon na vykurovanie'!C5</f>
        <v>8.1067699007120915</v>
      </c>
      <c r="F33" s="93">
        <f>F31*1000/'Tepelný príkon na vykurovanie'!C5</f>
        <v>3.1526327391658131</v>
      </c>
      <c r="G33" s="59">
        <f>G31*1000/'Tepelný príkon na vykurovanie'!C5</f>
        <v>5.2543878986096884</v>
      </c>
      <c r="H33" s="34">
        <f>H31*1000/'Tepelný príkon na vykurovanie'!C5</f>
        <v>11.660422459928348</v>
      </c>
      <c r="I33" s="34">
        <f>I31*1000/'Tepelný príkon na vykurovanie'!C5</f>
        <v>20.266924751780223</v>
      </c>
      <c r="J33" s="34">
        <f>J31*1000/'Tepelný príkon na vykurovanie'!C5</f>
        <v>3.7831592869989756</v>
      </c>
      <c r="K33" s="34">
        <f>K31*1000/'Tepelný príkon na vykurovanie'!C5</f>
        <v>2.8373694652492314</v>
      </c>
      <c r="L33" s="34">
        <f>L31*1000/'Tepelný príkon na vykurovanie'!C5</f>
        <v>4.7289491087487194</v>
      </c>
      <c r="M33" s="34">
        <f>M31*1000/'Tepelný príkon na vykurovanie'!C5</f>
        <v>0.66205287522482059</v>
      </c>
      <c r="N33" s="34">
        <f>N31*1000/'Tepelný príkon na vykurovanie'!C5</f>
        <v>32.427079602848366</v>
      </c>
    </row>
    <row r="34" spans="1:14" ht="62" x14ac:dyDescent="0.35">
      <c r="A34" s="81" t="s">
        <v>122</v>
      </c>
      <c r="B34" s="209"/>
      <c r="C34" s="174"/>
      <c r="D34" s="34">
        <f>D32*1000/'Tepelný príkon na vykurovanie'!C5</f>
        <v>1.4090038196308869</v>
      </c>
      <c r="E34" s="56">
        <f>E32*1000/'Tepelný príkon na vykurovanie'!C5</f>
        <v>4.8979656587168936</v>
      </c>
      <c r="F34" s="93">
        <f>F32*1000/'Tepelný príkon na vykurovanie'!C5</f>
        <v>1.9047644228343474</v>
      </c>
      <c r="G34" s="59">
        <f>G32*1000/'Tepelný príkon na vykurovanie'!C5</f>
        <v>3.1746073713905787</v>
      </c>
      <c r="H34" s="34">
        <f>H32*1000/'Tepelný príkon na vykurovanie'!C5</f>
        <v>7.3972700530621553</v>
      </c>
      <c r="I34" s="34">
        <f>I32*1000/'Tepelný príkon na vykurovanie'!C5</f>
        <v>15.30614268349029</v>
      </c>
      <c r="J34" s="34">
        <f>J32*1000/'Tepelný príkon na vykurovanie'!C5</f>
        <v>2.2857173074012169</v>
      </c>
      <c r="K34" s="34">
        <f>K32*1000/'Tepelný príkon na vykurovanie'!C5</f>
        <v>1.7142879805509121</v>
      </c>
      <c r="L34" s="34">
        <f>L32*1000/'Tepelný príkon na vykurovanie'!C5</f>
        <v>3.9285766220958407</v>
      </c>
      <c r="M34" s="34">
        <f>M32*1000/'Tepelný príkon na vykurovanie'!C5</f>
        <v>0.40000052879521286</v>
      </c>
      <c r="N34" s="34">
        <f>N32*1000/'Tepelný príkon na vykurovanie'!C5</f>
        <v>25.469421425327845</v>
      </c>
    </row>
    <row r="35" spans="1:14" ht="46.5" x14ac:dyDescent="0.35">
      <c r="A35" s="81" t="s">
        <v>123</v>
      </c>
      <c r="B35" s="208" t="s">
        <v>192</v>
      </c>
      <c r="C35" s="174" t="s">
        <v>184</v>
      </c>
      <c r="D35" s="2">
        <f>D31*1000/D7</f>
        <v>11.84246575342466</v>
      </c>
      <c r="E35" s="91">
        <f t="shared" ref="E35:N35" si="17">E31*1000/E7</f>
        <v>24.700000000000003</v>
      </c>
      <c r="F35" s="94">
        <f t="shared" si="17"/>
        <v>9.6055555555555561</v>
      </c>
      <c r="G35" s="92">
        <f t="shared" si="17"/>
        <v>16.009259259259263</v>
      </c>
      <c r="H35" s="2">
        <f t="shared" si="17"/>
        <v>35.527397260273972</v>
      </c>
      <c r="I35" s="2">
        <f t="shared" si="17"/>
        <v>61.75</v>
      </c>
      <c r="J35" s="2">
        <f t="shared" si="17"/>
        <v>11.526666666666667</v>
      </c>
      <c r="K35" s="2">
        <f t="shared" si="17"/>
        <v>8.6450000000000014</v>
      </c>
      <c r="L35" s="2">
        <f t="shared" si="17"/>
        <v>14.408333333333335</v>
      </c>
      <c r="M35" s="2">
        <f t="shared" si="17"/>
        <v>2.0171666666666663</v>
      </c>
      <c r="N35" s="2">
        <f t="shared" si="17"/>
        <v>98.800000000000011</v>
      </c>
    </row>
    <row r="36" spans="1:14" ht="62.5" thickBot="1" x14ac:dyDescent="0.4">
      <c r="A36" s="81" t="s">
        <v>124</v>
      </c>
      <c r="B36" s="209"/>
      <c r="C36" s="174"/>
      <c r="D36" s="2">
        <f>D32*1000/D7</f>
        <v>4.2930038438399372</v>
      </c>
      <c r="E36" s="91">
        <f t="shared" ref="E36:N36" si="18">E32*1000/E7</f>
        <v>14.923299076205497</v>
      </c>
      <c r="F36" s="95">
        <f t="shared" si="18"/>
        <v>5.8035051963021385</v>
      </c>
      <c r="G36" s="92">
        <f t="shared" si="18"/>
        <v>9.6725086605035635</v>
      </c>
      <c r="H36" s="2">
        <f t="shared" si="18"/>
        <v>22.538270180159667</v>
      </c>
      <c r="I36" s="2">
        <f t="shared" si="18"/>
        <v>46.635309613142176</v>
      </c>
      <c r="J36" s="2">
        <f t="shared" si="18"/>
        <v>6.9642062355625658</v>
      </c>
      <c r="K36" s="2">
        <f t="shared" si="18"/>
        <v>5.223154676671923</v>
      </c>
      <c r="L36" s="2">
        <f t="shared" si="18"/>
        <v>11.969729467373158</v>
      </c>
      <c r="M36" s="2">
        <f t="shared" si="18"/>
        <v>1.2187360912234486</v>
      </c>
      <c r="N36" s="2">
        <f t="shared" si="18"/>
        <v>77.601155196268579</v>
      </c>
    </row>
  </sheetData>
  <mergeCells count="25">
    <mergeCell ref="B29:B30"/>
    <mergeCell ref="C29:C30"/>
    <mergeCell ref="C19:C20"/>
    <mergeCell ref="B19:B20"/>
    <mergeCell ref="B16:B17"/>
    <mergeCell ref="C16:C17"/>
    <mergeCell ref="C25:C26"/>
    <mergeCell ref="B25:B26"/>
    <mergeCell ref="B21:B22"/>
    <mergeCell ref="C21:C22"/>
    <mergeCell ref="B23:B24"/>
    <mergeCell ref="C23:C24"/>
    <mergeCell ref="B27:B28"/>
    <mergeCell ref="C27:C28"/>
    <mergeCell ref="B2:B3"/>
    <mergeCell ref="C2:C3"/>
    <mergeCell ref="D2:N2"/>
    <mergeCell ref="A15:N15"/>
    <mergeCell ref="A2:A14"/>
    <mergeCell ref="B31:B32"/>
    <mergeCell ref="B33:B34"/>
    <mergeCell ref="B35:B36"/>
    <mergeCell ref="C33:C34"/>
    <mergeCell ref="C35:C36"/>
    <mergeCell ref="C31:C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31"/>
  <sheetViews>
    <sheetView topLeftCell="A18" zoomScale="80" zoomScaleNormal="80" workbookViewId="0">
      <selection activeCell="B20" sqref="B20:B31"/>
    </sheetView>
  </sheetViews>
  <sheetFormatPr defaultColWidth="9.1796875" defaultRowHeight="15.5" x14ac:dyDescent="0.35"/>
  <cols>
    <col min="1" max="1" width="43.26953125" style="73" customWidth="1"/>
    <col min="2" max="2" width="48.6328125" style="73" customWidth="1"/>
    <col min="3" max="3" width="34.81640625" style="73" customWidth="1"/>
    <col min="4" max="4" width="21.7265625" style="73" customWidth="1"/>
    <col min="5" max="5" width="19.7265625" style="74" customWidth="1"/>
    <col min="6" max="8" width="19.7265625" style="73" customWidth="1"/>
    <col min="9" max="9" width="23.7265625" style="73" customWidth="1"/>
    <col min="10" max="10" width="28.81640625" style="73" customWidth="1"/>
    <col min="11" max="13" width="16.26953125" style="73" customWidth="1"/>
    <col min="14" max="14" width="9.1796875" style="73"/>
    <col min="15" max="15" width="44.7265625" style="73" customWidth="1"/>
    <col min="16" max="18" width="9.1796875" style="73"/>
    <col min="19" max="19" width="12" style="73" customWidth="1"/>
    <col min="20" max="26" width="9.1796875" style="73"/>
    <col min="27" max="27" width="14.81640625" style="73" customWidth="1"/>
    <col min="28" max="16384" width="9.1796875" style="73"/>
  </cols>
  <sheetData>
    <row r="2" spans="1:27" ht="23.5" thickBot="1" x14ac:dyDescent="0.4">
      <c r="A2" s="188" t="s">
        <v>104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O2" s="155" t="s">
        <v>208</v>
      </c>
    </row>
    <row r="3" spans="1:27" ht="20.5" thickBot="1" x14ac:dyDescent="0.4">
      <c r="A3" s="175" t="s">
        <v>54</v>
      </c>
      <c r="B3" s="175" t="s">
        <v>55</v>
      </c>
      <c r="C3" s="176" t="s">
        <v>56</v>
      </c>
      <c r="D3" s="176"/>
      <c r="E3" s="177"/>
      <c r="F3" s="176"/>
      <c r="G3" s="176"/>
      <c r="H3" s="176"/>
      <c r="I3" s="176"/>
      <c r="J3" s="176"/>
      <c r="K3" s="176"/>
      <c r="L3" s="176"/>
      <c r="M3" s="176"/>
      <c r="O3" s="189" t="s">
        <v>56</v>
      </c>
      <c r="P3" s="191" t="s">
        <v>93</v>
      </c>
      <c r="Q3" s="192"/>
      <c r="R3" s="192"/>
      <c r="S3" s="192"/>
      <c r="T3" s="192"/>
      <c r="U3" s="192"/>
      <c r="V3" s="192"/>
      <c r="W3" s="192"/>
      <c r="X3" s="192"/>
      <c r="Y3" s="192"/>
      <c r="Z3" s="193"/>
      <c r="AA3" s="196" t="s">
        <v>55</v>
      </c>
    </row>
    <row r="4" spans="1:27" ht="158.25" customHeight="1" thickBot="1" x14ac:dyDescent="0.4">
      <c r="A4" s="175"/>
      <c r="B4" s="175"/>
      <c r="C4" s="23" t="s">
        <v>70</v>
      </c>
      <c r="D4" s="39" t="s">
        <v>71</v>
      </c>
      <c r="E4" s="63" t="s">
        <v>72</v>
      </c>
      <c r="F4" s="45" t="s">
        <v>73</v>
      </c>
      <c r="G4" s="23" t="s">
        <v>74</v>
      </c>
      <c r="H4" s="23" t="s">
        <v>75</v>
      </c>
      <c r="I4" s="23" t="s">
        <v>76</v>
      </c>
      <c r="J4" s="23" t="s">
        <v>77</v>
      </c>
      <c r="K4" s="23" t="s">
        <v>78</v>
      </c>
      <c r="L4" s="23" t="s">
        <v>79</v>
      </c>
      <c r="M4" s="23" t="s">
        <v>80</v>
      </c>
      <c r="O4" s="190"/>
      <c r="P4" s="151" t="s">
        <v>142</v>
      </c>
      <c r="Q4" s="151" t="s">
        <v>143</v>
      </c>
      <c r="R4" s="151" t="s">
        <v>57</v>
      </c>
      <c r="S4" s="151" t="s">
        <v>58</v>
      </c>
      <c r="T4" s="151" t="s">
        <v>94</v>
      </c>
      <c r="U4" s="151" t="s">
        <v>59</v>
      </c>
      <c r="V4" s="151" t="s">
        <v>60</v>
      </c>
      <c r="W4" s="151" t="s">
        <v>61</v>
      </c>
      <c r="X4" s="151" t="s">
        <v>62</v>
      </c>
      <c r="Y4" s="151" t="s">
        <v>63</v>
      </c>
      <c r="Z4" s="151" t="s">
        <v>64</v>
      </c>
      <c r="AA4" s="197"/>
    </row>
    <row r="5" spans="1:27" ht="35.25" customHeight="1" x14ac:dyDescent="0.35">
      <c r="A5" s="24" t="s">
        <v>189</v>
      </c>
      <c r="B5" s="24" t="s">
        <v>65</v>
      </c>
      <c r="C5" s="26">
        <f>'Tepelný príkon na teplú vodu'!D7</f>
        <v>1655.13</v>
      </c>
      <c r="D5" s="41">
        <f>'Tepelný príkon na teplú vodu'!E7</f>
        <v>1655.13</v>
      </c>
      <c r="E5" s="52">
        <f>'Tepelný príkon na teplú vodu'!F7</f>
        <v>1655.13</v>
      </c>
      <c r="F5" s="47">
        <f>'Tepelný príkon na teplú vodu'!G7</f>
        <v>1655.13</v>
      </c>
      <c r="G5" s="26">
        <f>'Tepelný príkon na teplú vodu'!H7</f>
        <v>1655.13</v>
      </c>
      <c r="H5" s="26">
        <f>'Tepelný príkon na teplú vodu'!I7</f>
        <v>1655.13</v>
      </c>
      <c r="I5" s="26">
        <f>'Tepelný príkon na teplú vodu'!J7</f>
        <v>1655.13</v>
      </c>
      <c r="J5" s="26">
        <f>'Tepelný príkon na teplú vodu'!K7</f>
        <v>1655.13</v>
      </c>
      <c r="K5" s="26">
        <f>'Tepelný príkon na teplú vodu'!L7</f>
        <v>1655.13</v>
      </c>
      <c r="L5" s="26">
        <f>'Tepelný príkon na teplú vodu'!M7</f>
        <v>1655.13</v>
      </c>
      <c r="M5" s="26">
        <f>'Tepelný príkon na teplú vodu'!N7</f>
        <v>1655.13</v>
      </c>
      <c r="O5" s="194" t="s">
        <v>141</v>
      </c>
      <c r="P5" s="198">
        <v>20</v>
      </c>
      <c r="Q5" s="198">
        <v>20</v>
      </c>
      <c r="R5" s="198">
        <v>20</v>
      </c>
      <c r="S5" s="198">
        <v>20</v>
      </c>
      <c r="T5" s="198">
        <v>22</v>
      </c>
      <c r="U5" s="198">
        <v>20</v>
      </c>
      <c r="V5" s="198">
        <v>18</v>
      </c>
      <c r="W5" s="198">
        <v>20</v>
      </c>
      <c r="X5" s="198">
        <v>20</v>
      </c>
      <c r="Y5" s="198">
        <v>18</v>
      </c>
      <c r="Z5" s="198">
        <v>28</v>
      </c>
      <c r="AA5" s="198" t="s">
        <v>5</v>
      </c>
    </row>
    <row r="6" spans="1:27" ht="20.5" thickBot="1" x14ac:dyDescent="0.4">
      <c r="A6" s="81" t="s">
        <v>206</v>
      </c>
      <c r="B6" s="81" t="s">
        <v>91</v>
      </c>
      <c r="C6" s="77">
        <f>'Tepelný príkon na vykurovanie'!C5</f>
        <v>5042.91</v>
      </c>
      <c r="D6" s="87">
        <f>'Tepelný príkon na vykurovanie'!C5</f>
        <v>5042.91</v>
      </c>
      <c r="E6" s="96">
        <f>'Tepelný príkon na vykurovanie'!C5</f>
        <v>5042.91</v>
      </c>
      <c r="F6" s="78">
        <f>'Tepelný príkon na vykurovanie'!C5</f>
        <v>5042.91</v>
      </c>
      <c r="G6" s="77">
        <f>'Tepelný príkon na vykurovanie'!C5</f>
        <v>5042.91</v>
      </c>
      <c r="H6" s="77">
        <f>'Tepelný príkon na vykurovanie'!C5</f>
        <v>5042.91</v>
      </c>
      <c r="I6" s="77">
        <f>'Tepelný príkon na vykurovanie'!C5</f>
        <v>5042.91</v>
      </c>
      <c r="J6" s="77">
        <f>'Tepelný príkon na vykurovanie'!C5</f>
        <v>5042.91</v>
      </c>
      <c r="K6" s="77">
        <f>'Tepelný príkon na vykurovanie'!C5</f>
        <v>5042.91</v>
      </c>
      <c r="L6" s="77">
        <f>'Tepelný príkon na vykurovanie'!C5</f>
        <v>5042.91</v>
      </c>
      <c r="M6" s="77">
        <f>'Tepelný príkon na vykurovanie'!C5</f>
        <v>5042.91</v>
      </c>
      <c r="O6" s="195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</row>
    <row r="7" spans="1:27" ht="31.5" thickBot="1" x14ac:dyDescent="0.4">
      <c r="A7" s="81" t="s">
        <v>144</v>
      </c>
      <c r="B7" s="211" t="s">
        <v>92</v>
      </c>
      <c r="C7" s="77">
        <v>0.5</v>
      </c>
      <c r="D7" s="87">
        <v>0.5</v>
      </c>
      <c r="E7" s="96">
        <v>0.67</v>
      </c>
      <c r="F7" s="78">
        <f t="shared" ref="F7:M7" si="0">S9</f>
        <v>0.57999999999999996</v>
      </c>
      <c r="G7" s="77">
        <f t="shared" si="0"/>
        <v>1.33</v>
      </c>
      <c r="H7" s="77">
        <f t="shared" si="0"/>
        <v>1</v>
      </c>
      <c r="I7" s="77">
        <f t="shared" si="0"/>
        <v>0.75</v>
      </c>
      <c r="J7" s="77">
        <f t="shared" si="0"/>
        <v>0.57999999999999996</v>
      </c>
      <c r="K7" s="77">
        <f t="shared" si="0"/>
        <v>0.5</v>
      </c>
      <c r="L7" s="77">
        <f t="shared" si="0"/>
        <v>0.57999999999999996</v>
      </c>
      <c r="M7" s="77">
        <f t="shared" si="0"/>
        <v>0.83</v>
      </c>
      <c r="O7" s="152" t="s">
        <v>95</v>
      </c>
      <c r="P7" s="153">
        <v>60</v>
      </c>
      <c r="Q7" s="153">
        <v>40</v>
      </c>
      <c r="R7" s="153">
        <v>20</v>
      </c>
      <c r="S7" s="153">
        <v>10</v>
      </c>
      <c r="T7" s="153">
        <v>30</v>
      </c>
      <c r="U7" s="153">
        <v>5</v>
      </c>
      <c r="V7" s="153">
        <v>20</v>
      </c>
      <c r="W7" s="153">
        <v>10</v>
      </c>
      <c r="X7" s="153">
        <v>5</v>
      </c>
      <c r="Y7" s="153">
        <v>100</v>
      </c>
      <c r="Z7" s="153">
        <v>20</v>
      </c>
      <c r="AA7" s="154" t="s">
        <v>137</v>
      </c>
    </row>
    <row r="8" spans="1:27" ht="53.25" customHeight="1" thickBot="1" x14ac:dyDescent="0.4">
      <c r="A8" s="81" t="s">
        <v>99</v>
      </c>
      <c r="B8" s="211" t="s">
        <v>209</v>
      </c>
      <c r="C8" s="77">
        <f>C6*C7</f>
        <v>2521.4549999999999</v>
      </c>
      <c r="D8" s="87">
        <f t="shared" ref="D8:M8" si="1">D6*D7</f>
        <v>2521.4549999999999</v>
      </c>
      <c r="E8" s="96">
        <f t="shared" si="1"/>
        <v>3378.7497000000003</v>
      </c>
      <c r="F8" s="78">
        <f t="shared" si="1"/>
        <v>2924.8877999999995</v>
      </c>
      <c r="G8" s="77">
        <f t="shared" si="1"/>
        <v>6707.0703000000003</v>
      </c>
      <c r="H8" s="77">
        <f t="shared" si="1"/>
        <v>5042.91</v>
      </c>
      <c r="I8" s="77">
        <f t="shared" si="1"/>
        <v>3782.1824999999999</v>
      </c>
      <c r="J8" s="77">
        <f t="shared" si="1"/>
        <v>2924.8877999999995</v>
      </c>
      <c r="K8" s="77">
        <f t="shared" si="1"/>
        <v>2521.4549999999999</v>
      </c>
      <c r="L8" s="77">
        <f t="shared" si="1"/>
        <v>2924.8877999999995</v>
      </c>
      <c r="M8" s="77">
        <f t="shared" si="1"/>
        <v>4185.6152999999995</v>
      </c>
      <c r="O8" s="152" t="s">
        <v>138</v>
      </c>
      <c r="P8" s="153">
        <v>60</v>
      </c>
      <c r="Q8" s="153">
        <v>60</v>
      </c>
      <c r="R8" s="153">
        <v>40</v>
      </c>
      <c r="S8" s="153">
        <v>35</v>
      </c>
      <c r="T8" s="153">
        <v>80</v>
      </c>
      <c r="U8" s="153">
        <v>60</v>
      </c>
      <c r="V8" s="153">
        <v>45</v>
      </c>
      <c r="W8" s="153">
        <v>35</v>
      </c>
      <c r="X8" s="153">
        <v>30</v>
      </c>
      <c r="Y8" s="153">
        <v>35</v>
      </c>
      <c r="Z8" s="153">
        <v>50</v>
      </c>
      <c r="AA8" s="154" t="s">
        <v>139</v>
      </c>
    </row>
    <row r="9" spans="1:27" ht="45.75" customHeight="1" thickBot="1" x14ac:dyDescent="0.4">
      <c r="A9" s="24" t="s">
        <v>84</v>
      </c>
      <c r="B9" s="24" t="s">
        <v>7</v>
      </c>
      <c r="C9" s="25">
        <f>'Tepelný príkon na teplú vodu'!D8</f>
        <v>27.585500000000003</v>
      </c>
      <c r="D9" s="42">
        <f>'Tepelný príkon na teplú vodu'!E8</f>
        <v>41.378250000000001</v>
      </c>
      <c r="E9" s="53">
        <f>'Tepelný príkon na teplú vodu'!F8</f>
        <v>82.756500000000003</v>
      </c>
      <c r="F9" s="48">
        <f>'Tepelný príkon na teplú vodu'!G8</f>
        <v>165.51300000000001</v>
      </c>
      <c r="G9" s="25">
        <f>'Tepelný príkon na teplú vodu'!H8</f>
        <v>55.171000000000006</v>
      </c>
      <c r="H9" s="25">
        <f>'Tepelný príkon na teplú vodu'!I8</f>
        <v>331.02600000000001</v>
      </c>
      <c r="I9" s="25">
        <f>'Tepelný príkon na teplú vodu'!J8</f>
        <v>82.756500000000003</v>
      </c>
      <c r="J9" s="25">
        <f>'Tepelný príkon na teplú vodu'!K8</f>
        <v>165.51300000000001</v>
      </c>
      <c r="K9" s="25">
        <f>'Tepelný príkon na teplú vodu'!L8</f>
        <v>331.02600000000001</v>
      </c>
      <c r="L9" s="25">
        <f>'Tepelný príkon na teplú vodu'!M8</f>
        <v>16.551300000000001</v>
      </c>
      <c r="M9" s="25">
        <f>'Tepelný príkon na teplú vodu'!N8</f>
        <v>82.756500000000003</v>
      </c>
      <c r="O9" s="152" t="s">
        <v>140</v>
      </c>
      <c r="P9" s="153">
        <v>0.5</v>
      </c>
      <c r="Q9" s="153">
        <v>0.5</v>
      </c>
      <c r="R9" s="153">
        <v>0.67</v>
      </c>
      <c r="S9" s="153">
        <v>0.57999999999999996</v>
      </c>
      <c r="T9" s="153">
        <v>1.33</v>
      </c>
      <c r="U9" s="153">
        <v>1</v>
      </c>
      <c r="V9" s="153">
        <v>0.75</v>
      </c>
      <c r="W9" s="153">
        <v>0.57999999999999996</v>
      </c>
      <c r="X9" s="153">
        <v>0.5</v>
      </c>
      <c r="Y9" s="153">
        <v>0.57999999999999996</v>
      </c>
      <c r="Z9" s="153">
        <v>0.83</v>
      </c>
      <c r="AA9" s="154" t="s">
        <v>10</v>
      </c>
    </row>
    <row r="10" spans="1:27" ht="20" x14ac:dyDescent="0.35">
      <c r="A10" s="24" t="s">
        <v>85</v>
      </c>
      <c r="B10" s="24" t="s">
        <v>7</v>
      </c>
      <c r="C10" s="28">
        <v>10</v>
      </c>
      <c r="D10" s="66">
        <v>25</v>
      </c>
      <c r="E10" s="67">
        <v>50</v>
      </c>
      <c r="F10" s="68">
        <v>100</v>
      </c>
      <c r="G10" s="28">
        <v>35</v>
      </c>
      <c r="H10" s="28">
        <v>250</v>
      </c>
      <c r="I10" s="28">
        <v>50</v>
      </c>
      <c r="J10" s="28">
        <v>100</v>
      </c>
      <c r="K10" s="28">
        <v>275</v>
      </c>
      <c r="L10" s="28">
        <v>10</v>
      </c>
      <c r="M10" s="28">
        <v>65</v>
      </c>
    </row>
    <row r="11" spans="1:27" ht="54" customHeight="1" x14ac:dyDescent="0.35">
      <c r="A11" s="81" t="s">
        <v>207</v>
      </c>
      <c r="B11" s="82" t="s">
        <v>98</v>
      </c>
      <c r="C11" s="78">
        <v>60</v>
      </c>
      <c r="D11" s="87">
        <v>60</v>
      </c>
      <c r="E11" s="96">
        <f>R8</f>
        <v>40</v>
      </c>
      <c r="F11" s="78">
        <f t="shared" ref="F11:M11" si="2">S8</f>
        <v>35</v>
      </c>
      <c r="G11" s="77">
        <f t="shared" si="2"/>
        <v>80</v>
      </c>
      <c r="H11" s="77">
        <f t="shared" si="2"/>
        <v>60</v>
      </c>
      <c r="I11" s="77">
        <f t="shared" si="2"/>
        <v>45</v>
      </c>
      <c r="J11" s="77">
        <f t="shared" si="2"/>
        <v>35</v>
      </c>
      <c r="K11" s="77">
        <f t="shared" si="2"/>
        <v>30</v>
      </c>
      <c r="L11" s="77">
        <f t="shared" si="2"/>
        <v>35</v>
      </c>
      <c r="M11" s="77">
        <f t="shared" si="2"/>
        <v>50</v>
      </c>
      <c r="O11" s="75" t="s">
        <v>11</v>
      </c>
      <c r="P11" s="75" t="s">
        <v>12</v>
      </c>
      <c r="Q11" s="75"/>
      <c r="R11" s="75"/>
      <c r="S11" s="76">
        <v>1000</v>
      </c>
      <c r="T11" s="75" t="s">
        <v>13</v>
      </c>
    </row>
    <row r="12" spans="1:27" ht="54" customHeight="1" x14ac:dyDescent="0.35">
      <c r="A12" s="81" t="s">
        <v>96</v>
      </c>
      <c r="B12" s="212" t="s">
        <v>211</v>
      </c>
      <c r="C12" s="78">
        <f>C9*C11</f>
        <v>1655.13</v>
      </c>
      <c r="D12" s="87">
        <f t="shared" ref="D12:M12" si="3">D9*D11</f>
        <v>2482.6950000000002</v>
      </c>
      <c r="E12" s="96">
        <f t="shared" si="3"/>
        <v>3310.26</v>
      </c>
      <c r="F12" s="78">
        <f t="shared" si="3"/>
        <v>5792.9549999999999</v>
      </c>
      <c r="G12" s="77">
        <f t="shared" si="3"/>
        <v>4413.68</v>
      </c>
      <c r="H12" s="77">
        <f t="shared" si="3"/>
        <v>19861.560000000001</v>
      </c>
      <c r="I12" s="77">
        <f t="shared" si="3"/>
        <v>3724.0425</v>
      </c>
      <c r="J12" s="77">
        <f t="shared" si="3"/>
        <v>5792.9549999999999</v>
      </c>
      <c r="K12" s="77">
        <f t="shared" si="3"/>
        <v>9930.7800000000007</v>
      </c>
      <c r="L12" s="77">
        <f t="shared" si="3"/>
        <v>579.29550000000006</v>
      </c>
      <c r="M12" s="77">
        <f t="shared" si="3"/>
        <v>4137.8249999999998</v>
      </c>
      <c r="O12" s="75" t="s">
        <v>14</v>
      </c>
      <c r="P12" s="75" t="s">
        <v>116</v>
      </c>
      <c r="Q12" s="75"/>
      <c r="R12" s="75"/>
      <c r="S12" s="76">
        <v>8</v>
      </c>
      <c r="T12" s="75" t="s">
        <v>5</v>
      </c>
    </row>
    <row r="13" spans="1:27" ht="49.5" customHeight="1" x14ac:dyDescent="0.35">
      <c r="A13" s="81" t="s">
        <v>97</v>
      </c>
      <c r="B13" s="212"/>
      <c r="C13" s="78">
        <f t="shared" ref="C13:M13" si="4">C10*C11</f>
        <v>600</v>
      </c>
      <c r="D13" s="87">
        <f t="shared" si="4"/>
        <v>1500</v>
      </c>
      <c r="E13" s="96">
        <f t="shared" si="4"/>
        <v>2000</v>
      </c>
      <c r="F13" s="78">
        <f t="shared" si="4"/>
        <v>3500</v>
      </c>
      <c r="G13" s="77">
        <f t="shared" si="4"/>
        <v>2800</v>
      </c>
      <c r="H13" s="77">
        <f t="shared" si="4"/>
        <v>15000</v>
      </c>
      <c r="I13" s="77">
        <f t="shared" si="4"/>
        <v>2250</v>
      </c>
      <c r="J13" s="77">
        <f t="shared" si="4"/>
        <v>3500</v>
      </c>
      <c r="K13" s="77">
        <f t="shared" si="4"/>
        <v>8250</v>
      </c>
      <c r="L13" s="77">
        <f t="shared" si="4"/>
        <v>350</v>
      </c>
      <c r="M13" s="77">
        <f t="shared" si="4"/>
        <v>3250</v>
      </c>
      <c r="O13" s="75" t="s">
        <v>15</v>
      </c>
      <c r="P13" s="75" t="s">
        <v>116</v>
      </c>
      <c r="Q13" s="75"/>
      <c r="R13" s="75"/>
      <c r="S13" s="76">
        <v>14</v>
      </c>
      <c r="T13" s="75" t="s">
        <v>5</v>
      </c>
    </row>
    <row r="14" spans="1:27" ht="92.5" customHeight="1" x14ac:dyDescent="0.35">
      <c r="A14" s="83" t="s">
        <v>100</v>
      </c>
      <c r="B14" s="213" t="s">
        <v>212</v>
      </c>
      <c r="C14" s="79">
        <f>C8*1.2*12/1000</f>
        <v>36.308951999999998</v>
      </c>
      <c r="D14" s="88">
        <f t="shared" ref="D14:M14" si="5">D8*1.2*12/1000</f>
        <v>36.308951999999998</v>
      </c>
      <c r="E14" s="90">
        <f t="shared" si="5"/>
        <v>48.653995680000001</v>
      </c>
      <c r="F14" s="79">
        <f t="shared" si="5"/>
        <v>42.11838431999999</v>
      </c>
      <c r="G14" s="80">
        <f t="shared" si="5"/>
        <v>96.581812319999997</v>
      </c>
      <c r="H14" s="80">
        <f t="shared" si="5"/>
        <v>72.617903999999996</v>
      </c>
      <c r="I14" s="80">
        <f t="shared" si="5"/>
        <v>54.463428</v>
      </c>
      <c r="J14" s="80">
        <f t="shared" si="5"/>
        <v>42.11838431999999</v>
      </c>
      <c r="K14" s="80">
        <f t="shared" si="5"/>
        <v>36.308951999999998</v>
      </c>
      <c r="L14" s="80">
        <f t="shared" si="5"/>
        <v>42.11838431999999</v>
      </c>
      <c r="M14" s="80">
        <f t="shared" si="5"/>
        <v>60.272860319999992</v>
      </c>
      <c r="O14" s="75" t="s">
        <v>16</v>
      </c>
      <c r="P14" s="3" t="s">
        <v>17</v>
      </c>
      <c r="Q14" s="3"/>
      <c r="R14" s="3"/>
      <c r="S14" s="76">
        <v>1.2</v>
      </c>
      <c r="T14" s="75" t="s">
        <v>115</v>
      </c>
    </row>
    <row r="15" spans="1:27" ht="81.75" customHeight="1" x14ac:dyDescent="0.35">
      <c r="A15" s="83" t="s">
        <v>101</v>
      </c>
      <c r="B15" s="213"/>
      <c r="C15" s="79">
        <f>C12*1.2*12/1000</f>
        <v>23.833872</v>
      </c>
      <c r="D15" s="88">
        <f t="shared" ref="D15:M15" si="6">D12*1.2*12/1000</f>
        <v>35.750807999999999</v>
      </c>
      <c r="E15" s="90">
        <f t="shared" si="6"/>
        <v>47.667743999999999</v>
      </c>
      <c r="F15" s="79">
        <f t="shared" si="6"/>
        <v>83.418551999999991</v>
      </c>
      <c r="G15" s="80">
        <f t="shared" si="6"/>
        <v>63.556992000000001</v>
      </c>
      <c r="H15" s="80">
        <f t="shared" si="6"/>
        <v>286.00646399999999</v>
      </c>
      <c r="I15" s="80">
        <f t="shared" si="6"/>
        <v>53.626212000000002</v>
      </c>
      <c r="J15" s="80">
        <f t="shared" si="6"/>
        <v>83.418551999999991</v>
      </c>
      <c r="K15" s="80">
        <f t="shared" si="6"/>
        <v>143.003232</v>
      </c>
      <c r="L15" s="80">
        <f t="shared" si="6"/>
        <v>8.3418552000000012</v>
      </c>
      <c r="M15" s="80">
        <f t="shared" si="6"/>
        <v>59.584679999999992</v>
      </c>
    </row>
    <row r="16" spans="1:27" ht="91.5" customHeight="1" x14ac:dyDescent="0.35">
      <c r="A16" s="83" t="s">
        <v>102</v>
      </c>
      <c r="B16" s="213"/>
      <c r="C16" s="79">
        <f>C13*1.2*12/1000</f>
        <v>8.64</v>
      </c>
      <c r="D16" s="88">
        <f t="shared" ref="D16:M16" si="7">D13*1.2*12/1000</f>
        <v>21.6</v>
      </c>
      <c r="E16" s="90">
        <f t="shared" si="7"/>
        <v>28.8</v>
      </c>
      <c r="F16" s="79">
        <f t="shared" si="7"/>
        <v>50.4</v>
      </c>
      <c r="G16" s="80">
        <f t="shared" si="7"/>
        <v>40.32</v>
      </c>
      <c r="H16" s="80">
        <f t="shared" si="7"/>
        <v>216</v>
      </c>
      <c r="I16" s="80">
        <f t="shared" si="7"/>
        <v>32.4</v>
      </c>
      <c r="J16" s="80">
        <f t="shared" si="7"/>
        <v>50.4</v>
      </c>
      <c r="K16" s="80">
        <f t="shared" si="7"/>
        <v>118.8</v>
      </c>
      <c r="L16" s="80">
        <f t="shared" si="7"/>
        <v>5.04</v>
      </c>
      <c r="M16" s="80">
        <f t="shared" si="7"/>
        <v>46.8</v>
      </c>
    </row>
    <row r="17" spans="1:13" ht="90" customHeight="1" x14ac:dyDescent="0.35">
      <c r="A17" s="83" t="s">
        <v>103</v>
      </c>
      <c r="B17" s="213" t="s">
        <v>210</v>
      </c>
      <c r="C17" s="79">
        <f>C8*1.2*6/1000</f>
        <v>18.154475999999999</v>
      </c>
      <c r="D17" s="89">
        <f t="shared" ref="D17:M17" si="8">D8*1.2*6/1000</f>
        <v>18.154475999999999</v>
      </c>
      <c r="E17" s="90">
        <f t="shared" si="8"/>
        <v>24.326997840000001</v>
      </c>
      <c r="F17" s="79">
        <f t="shared" si="8"/>
        <v>21.059192159999995</v>
      </c>
      <c r="G17" s="79">
        <f t="shared" si="8"/>
        <v>48.290906159999999</v>
      </c>
      <c r="H17" s="79">
        <f t="shared" si="8"/>
        <v>36.308951999999998</v>
      </c>
      <c r="I17" s="79">
        <f t="shared" si="8"/>
        <v>27.231714</v>
      </c>
      <c r="J17" s="79">
        <f t="shared" si="8"/>
        <v>21.059192159999995</v>
      </c>
      <c r="K17" s="79">
        <f t="shared" si="8"/>
        <v>18.154475999999999</v>
      </c>
      <c r="L17" s="79">
        <f t="shared" si="8"/>
        <v>21.059192159999995</v>
      </c>
      <c r="M17" s="79">
        <f t="shared" si="8"/>
        <v>30.136430159999996</v>
      </c>
    </row>
    <row r="18" spans="1:13" ht="88.5" customHeight="1" x14ac:dyDescent="0.35">
      <c r="A18" s="83" t="s">
        <v>101</v>
      </c>
      <c r="B18" s="213"/>
      <c r="C18" s="79">
        <f>C12*1.2*6/1000</f>
        <v>11.916936</v>
      </c>
      <c r="D18" s="89">
        <f t="shared" ref="D18:M18" si="9">D12*1.2*6/1000</f>
        <v>17.875404</v>
      </c>
      <c r="E18" s="90">
        <f t="shared" si="9"/>
        <v>23.833872</v>
      </c>
      <c r="F18" s="79">
        <f t="shared" si="9"/>
        <v>41.709275999999996</v>
      </c>
      <c r="G18" s="79">
        <f t="shared" si="9"/>
        <v>31.778496000000001</v>
      </c>
      <c r="H18" s="79">
        <f t="shared" si="9"/>
        <v>143.003232</v>
      </c>
      <c r="I18" s="79">
        <f t="shared" si="9"/>
        <v>26.813106000000001</v>
      </c>
      <c r="J18" s="79">
        <f t="shared" si="9"/>
        <v>41.709275999999996</v>
      </c>
      <c r="K18" s="79">
        <f t="shared" si="9"/>
        <v>71.501615999999999</v>
      </c>
      <c r="L18" s="79">
        <f t="shared" si="9"/>
        <v>4.1709276000000006</v>
      </c>
      <c r="M18" s="79">
        <f t="shared" si="9"/>
        <v>29.792339999999996</v>
      </c>
    </row>
    <row r="19" spans="1:13" ht="88.5" customHeight="1" x14ac:dyDescent="0.35">
      <c r="A19" s="83" t="s">
        <v>102</v>
      </c>
      <c r="B19" s="213"/>
      <c r="C19" s="79">
        <f>C13*1.2*6/1000</f>
        <v>4.32</v>
      </c>
      <c r="D19" s="89">
        <f t="shared" ref="D19:M19" si="10">D13*1.2*6/1000</f>
        <v>10.8</v>
      </c>
      <c r="E19" s="90">
        <f t="shared" si="10"/>
        <v>14.4</v>
      </c>
      <c r="F19" s="79">
        <f t="shared" si="10"/>
        <v>25.2</v>
      </c>
      <c r="G19" s="79">
        <f t="shared" si="10"/>
        <v>20.16</v>
      </c>
      <c r="H19" s="79">
        <f t="shared" si="10"/>
        <v>108</v>
      </c>
      <c r="I19" s="79">
        <f t="shared" si="10"/>
        <v>16.2</v>
      </c>
      <c r="J19" s="79">
        <f t="shared" si="10"/>
        <v>25.2</v>
      </c>
      <c r="K19" s="79">
        <f t="shared" si="10"/>
        <v>59.4</v>
      </c>
      <c r="L19" s="79">
        <f t="shared" si="10"/>
        <v>2.52</v>
      </c>
      <c r="M19" s="79">
        <f t="shared" si="10"/>
        <v>23.4</v>
      </c>
    </row>
    <row r="20" spans="1:13" ht="67.5" customHeight="1" x14ac:dyDescent="0.35">
      <c r="A20" s="81" t="s">
        <v>105</v>
      </c>
      <c r="B20" s="212" t="s">
        <v>213</v>
      </c>
      <c r="C20" s="77">
        <f>C14*1000/C6</f>
        <v>7.1999999999999993</v>
      </c>
      <c r="D20" s="87">
        <f t="shared" ref="D20:I20" si="11">D14*1000/D6</f>
        <v>7.1999999999999993</v>
      </c>
      <c r="E20" s="96">
        <f t="shared" si="11"/>
        <v>9.6479999999999997</v>
      </c>
      <c r="F20" s="78">
        <f t="shared" si="11"/>
        <v>8.3519999999999985</v>
      </c>
      <c r="G20" s="77">
        <f t="shared" si="11"/>
        <v>19.152000000000001</v>
      </c>
      <c r="H20" s="77">
        <f t="shared" si="11"/>
        <v>14.399999999999999</v>
      </c>
      <c r="I20" s="77">
        <f t="shared" si="11"/>
        <v>10.8</v>
      </c>
      <c r="J20" s="77">
        <f>J14*1000/J6</f>
        <v>8.3519999999999985</v>
      </c>
      <c r="K20" s="77">
        <f t="shared" ref="K20:M20" si="12">K14*1000/K6</f>
        <v>7.1999999999999993</v>
      </c>
      <c r="L20" s="77">
        <f t="shared" si="12"/>
        <v>8.3519999999999985</v>
      </c>
      <c r="M20" s="77">
        <f t="shared" si="12"/>
        <v>11.951999999999998</v>
      </c>
    </row>
    <row r="21" spans="1:13" ht="64.5" customHeight="1" x14ac:dyDescent="0.35">
      <c r="A21" s="81" t="s">
        <v>106</v>
      </c>
      <c r="B21" s="212"/>
      <c r="C21" s="77">
        <f>C15*1000/C6</f>
        <v>4.7262140311843757</v>
      </c>
      <c r="D21" s="87">
        <f t="shared" ref="D21:I21" si="13">D15*1000/D6</f>
        <v>7.0893210467765631</v>
      </c>
      <c r="E21" s="96">
        <f t="shared" si="13"/>
        <v>9.4524280623687513</v>
      </c>
      <c r="F21" s="78">
        <f t="shared" si="13"/>
        <v>16.541749109145314</v>
      </c>
      <c r="G21" s="77">
        <f t="shared" si="13"/>
        <v>12.603237416491668</v>
      </c>
      <c r="H21" s="77">
        <f t="shared" si="13"/>
        <v>56.714568374212504</v>
      </c>
      <c r="I21" s="77">
        <f t="shared" si="13"/>
        <v>10.633981570164845</v>
      </c>
      <c r="J21" s="77">
        <f>J15*1000/J6</f>
        <v>16.541749109145314</v>
      </c>
      <c r="K21" s="77">
        <f t="shared" ref="K21:M21" si="14">K15*1000/K6</f>
        <v>28.357284187106252</v>
      </c>
      <c r="L21" s="77">
        <f t="shared" si="14"/>
        <v>1.6541749109145318</v>
      </c>
      <c r="M21" s="77">
        <f t="shared" si="14"/>
        <v>11.815535077960938</v>
      </c>
    </row>
    <row r="22" spans="1:13" ht="69.75" customHeight="1" x14ac:dyDescent="0.35">
      <c r="A22" s="84" t="s">
        <v>107</v>
      </c>
      <c r="B22" s="214"/>
      <c r="C22" s="77">
        <f>C16*1000/C6</f>
        <v>1.7132964895268803</v>
      </c>
      <c r="D22" s="87">
        <f t="shared" ref="D22:I22" si="15">D16*1000/D6</f>
        <v>4.2832412238172006</v>
      </c>
      <c r="E22" s="96">
        <f t="shared" si="15"/>
        <v>5.7109882984229348</v>
      </c>
      <c r="F22" s="78">
        <f t="shared" si="15"/>
        <v>9.9942295222401363</v>
      </c>
      <c r="G22" s="77">
        <f t="shared" si="15"/>
        <v>7.9953836177921085</v>
      </c>
      <c r="H22" s="77">
        <f t="shared" si="15"/>
        <v>42.832412238172012</v>
      </c>
      <c r="I22" s="77">
        <f t="shared" si="15"/>
        <v>6.4248618357258014</v>
      </c>
      <c r="J22" s="77">
        <f>J16*1000/J6</f>
        <v>9.9942295222401363</v>
      </c>
      <c r="K22" s="77">
        <f t="shared" ref="K22:M22" si="16">K16*1000/K6</f>
        <v>23.557826730994606</v>
      </c>
      <c r="L22" s="77">
        <f t="shared" si="16"/>
        <v>0.99942295222401356</v>
      </c>
      <c r="M22" s="77">
        <f t="shared" si="16"/>
        <v>9.2803559849372679</v>
      </c>
    </row>
    <row r="23" spans="1:13" ht="74.25" customHeight="1" x14ac:dyDescent="0.35">
      <c r="A23" s="81" t="s">
        <v>108</v>
      </c>
      <c r="B23" s="212" t="s">
        <v>214</v>
      </c>
      <c r="C23" s="77">
        <f>C17*1000/C6</f>
        <v>3.5999999999999996</v>
      </c>
      <c r="D23" s="87">
        <f t="shared" ref="D23:I23" si="17">D17*1000/D6</f>
        <v>3.5999999999999996</v>
      </c>
      <c r="E23" s="96">
        <f t="shared" si="17"/>
        <v>4.8239999999999998</v>
      </c>
      <c r="F23" s="78">
        <f t="shared" si="17"/>
        <v>4.1759999999999993</v>
      </c>
      <c r="G23" s="77">
        <f t="shared" si="17"/>
        <v>9.5760000000000005</v>
      </c>
      <c r="H23" s="77">
        <f t="shared" si="17"/>
        <v>7.1999999999999993</v>
      </c>
      <c r="I23" s="77">
        <f t="shared" si="17"/>
        <v>5.4</v>
      </c>
      <c r="J23" s="77">
        <f>J17*1000/J6</f>
        <v>4.1759999999999993</v>
      </c>
      <c r="K23" s="77">
        <f t="shared" ref="K23:M23" si="18">K17*1000/K6</f>
        <v>3.5999999999999996</v>
      </c>
      <c r="L23" s="77">
        <f t="shared" si="18"/>
        <v>4.1759999999999993</v>
      </c>
      <c r="M23" s="77">
        <f t="shared" si="18"/>
        <v>5.9759999999999991</v>
      </c>
    </row>
    <row r="24" spans="1:13" ht="78" customHeight="1" x14ac:dyDescent="0.35">
      <c r="A24" s="81" t="s">
        <v>106</v>
      </c>
      <c r="B24" s="212"/>
      <c r="C24" s="77">
        <f>C18*1000/C6</f>
        <v>2.3631070155921878</v>
      </c>
      <c r="D24" s="87">
        <f t="shared" ref="D24:I24" si="19">D18*1000/D6</f>
        <v>3.5446605233882815</v>
      </c>
      <c r="E24" s="96">
        <f t="shared" si="19"/>
        <v>4.7262140311843757</v>
      </c>
      <c r="F24" s="78">
        <f t="shared" si="19"/>
        <v>8.2708745545726572</v>
      </c>
      <c r="G24" s="77">
        <f t="shared" si="19"/>
        <v>6.3016187082458339</v>
      </c>
      <c r="H24" s="77">
        <f t="shared" si="19"/>
        <v>28.357284187106252</v>
      </c>
      <c r="I24" s="77">
        <f t="shared" si="19"/>
        <v>5.3169907850824227</v>
      </c>
      <c r="J24" s="77">
        <f>J18*1000/J6</f>
        <v>8.2708745545726572</v>
      </c>
      <c r="K24" s="77">
        <f t="shared" ref="K24:M24" si="20">K18*1000/K6</f>
        <v>14.178642093553126</v>
      </c>
      <c r="L24" s="77">
        <f t="shared" si="20"/>
        <v>0.82708745545726592</v>
      </c>
      <c r="M24" s="77">
        <f t="shared" si="20"/>
        <v>5.9077675389804689</v>
      </c>
    </row>
    <row r="25" spans="1:13" ht="69" customHeight="1" x14ac:dyDescent="0.35">
      <c r="A25" s="81" t="s">
        <v>107</v>
      </c>
      <c r="B25" s="212"/>
      <c r="C25" s="77">
        <f>C19*1000/C6</f>
        <v>0.85664824476344015</v>
      </c>
      <c r="D25" s="87">
        <f t="shared" ref="D25:I25" si="21">D19*1000/D6</f>
        <v>2.1416206119086003</v>
      </c>
      <c r="E25" s="96">
        <f t="shared" si="21"/>
        <v>2.8554941492114674</v>
      </c>
      <c r="F25" s="78">
        <f t="shared" si="21"/>
        <v>4.9971147611200681</v>
      </c>
      <c r="G25" s="77">
        <f t="shared" si="21"/>
        <v>3.9976918088960542</v>
      </c>
      <c r="H25" s="77">
        <f t="shared" si="21"/>
        <v>21.416206119086006</v>
      </c>
      <c r="I25" s="77">
        <f t="shared" si="21"/>
        <v>3.2124309178629007</v>
      </c>
      <c r="J25" s="77">
        <f>J19*1000/J6</f>
        <v>4.9971147611200681</v>
      </c>
      <c r="K25" s="77">
        <f t="shared" ref="K25:M25" si="22">K19*1000/K6</f>
        <v>11.778913365497303</v>
      </c>
      <c r="L25" s="77">
        <f t="shared" si="22"/>
        <v>0.49971147611200678</v>
      </c>
      <c r="M25" s="77">
        <f t="shared" si="22"/>
        <v>4.6401779924686339</v>
      </c>
    </row>
    <row r="26" spans="1:13" ht="65.25" customHeight="1" x14ac:dyDescent="0.35">
      <c r="A26" s="81" t="s">
        <v>119</v>
      </c>
      <c r="B26" s="212" t="s">
        <v>215</v>
      </c>
      <c r="C26" s="77">
        <f>C14*1000/C5</f>
        <v>21.93722064127893</v>
      </c>
      <c r="D26" s="87">
        <f t="shared" ref="D26:M26" si="23">D14*1000/D5</f>
        <v>21.93722064127893</v>
      </c>
      <c r="E26" s="96">
        <f t="shared" si="23"/>
        <v>29.395875659313766</v>
      </c>
      <c r="F26" s="78">
        <f t="shared" si="23"/>
        <v>25.447175943883554</v>
      </c>
      <c r="G26" s="77">
        <f t="shared" si="23"/>
        <v>58.353006905801955</v>
      </c>
      <c r="H26" s="77">
        <f t="shared" si="23"/>
        <v>43.874441282557861</v>
      </c>
      <c r="I26" s="77">
        <f t="shared" si="23"/>
        <v>32.905830961918397</v>
      </c>
      <c r="J26" s="77">
        <f t="shared" si="23"/>
        <v>25.447175943883554</v>
      </c>
      <c r="K26" s="77">
        <f t="shared" si="23"/>
        <v>21.93722064127893</v>
      </c>
      <c r="L26" s="77">
        <f t="shared" si="23"/>
        <v>25.447175943883554</v>
      </c>
      <c r="M26" s="77">
        <f t="shared" si="23"/>
        <v>36.415786264523021</v>
      </c>
    </row>
    <row r="27" spans="1:13" ht="66.75" customHeight="1" x14ac:dyDescent="0.35">
      <c r="A27" s="81" t="s">
        <v>117</v>
      </c>
      <c r="B27" s="212"/>
      <c r="C27" s="77">
        <f>C15*1000/C5</f>
        <v>14.399999999999999</v>
      </c>
      <c r="D27" s="87">
        <f t="shared" ref="D27:M27" si="24">D15*1000/D5</f>
        <v>21.599999999999998</v>
      </c>
      <c r="E27" s="96">
        <f t="shared" si="24"/>
        <v>28.799999999999997</v>
      </c>
      <c r="F27" s="78">
        <f t="shared" si="24"/>
        <v>50.399999999999991</v>
      </c>
      <c r="G27" s="77">
        <f t="shared" si="24"/>
        <v>38.4</v>
      </c>
      <c r="H27" s="77">
        <f t="shared" si="24"/>
        <v>172.79999999999998</v>
      </c>
      <c r="I27" s="77">
        <f t="shared" si="24"/>
        <v>32.4</v>
      </c>
      <c r="J27" s="77">
        <f t="shared" si="24"/>
        <v>50.399999999999991</v>
      </c>
      <c r="K27" s="77">
        <f t="shared" si="24"/>
        <v>86.399999999999991</v>
      </c>
      <c r="L27" s="77">
        <f t="shared" si="24"/>
        <v>5.0400000000000009</v>
      </c>
      <c r="M27" s="77">
        <f t="shared" si="24"/>
        <v>35.999999999999993</v>
      </c>
    </row>
    <row r="28" spans="1:13" ht="70.5" customHeight="1" x14ac:dyDescent="0.35">
      <c r="A28" s="84" t="s">
        <v>118</v>
      </c>
      <c r="B28" s="214"/>
      <c r="C28" s="77">
        <f>C16*1000/C5</f>
        <v>5.2201337659277511</v>
      </c>
      <c r="D28" s="87">
        <f t="shared" ref="D28:M28" si="25">D16*1000/D5</f>
        <v>13.050334414819378</v>
      </c>
      <c r="E28" s="96">
        <f t="shared" si="25"/>
        <v>17.400445886425839</v>
      </c>
      <c r="F28" s="78">
        <f t="shared" si="25"/>
        <v>30.450780301245217</v>
      </c>
      <c r="G28" s="77">
        <f t="shared" si="25"/>
        <v>24.360624240996174</v>
      </c>
      <c r="H28" s="77">
        <f t="shared" si="25"/>
        <v>130.50334414819378</v>
      </c>
      <c r="I28" s="77">
        <f t="shared" si="25"/>
        <v>19.575501622229069</v>
      </c>
      <c r="J28" s="77">
        <f t="shared" si="25"/>
        <v>30.450780301245217</v>
      </c>
      <c r="K28" s="77">
        <f t="shared" si="25"/>
        <v>71.776839281506582</v>
      </c>
      <c r="L28" s="77">
        <f t="shared" si="25"/>
        <v>3.0450780301245217</v>
      </c>
      <c r="M28" s="77">
        <f t="shared" si="25"/>
        <v>28.275724565441987</v>
      </c>
    </row>
    <row r="29" spans="1:13" ht="68.25" customHeight="1" x14ac:dyDescent="0.35">
      <c r="A29" s="81" t="s">
        <v>120</v>
      </c>
      <c r="B29" s="212" t="s">
        <v>216</v>
      </c>
      <c r="C29" s="77">
        <f>C17*1000/C5</f>
        <v>10.968610320639465</v>
      </c>
      <c r="D29" s="87">
        <f t="shared" ref="D29:M29" si="26">D17*1000/D5</f>
        <v>10.968610320639465</v>
      </c>
      <c r="E29" s="96">
        <f t="shared" si="26"/>
        <v>14.697937829656883</v>
      </c>
      <c r="F29" s="78">
        <f t="shared" si="26"/>
        <v>12.723587971941777</v>
      </c>
      <c r="G29" s="77">
        <f t="shared" si="26"/>
        <v>29.176503452900977</v>
      </c>
      <c r="H29" s="77">
        <f t="shared" si="26"/>
        <v>21.93722064127893</v>
      </c>
      <c r="I29" s="77">
        <f t="shared" si="26"/>
        <v>16.452915480959199</v>
      </c>
      <c r="J29" s="77">
        <f t="shared" si="26"/>
        <v>12.723587971941777</v>
      </c>
      <c r="K29" s="77">
        <f t="shared" si="26"/>
        <v>10.968610320639465</v>
      </c>
      <c r="L29" s="77">
        <f t="shared" si="26"/>
        <v>12.723587971941777</v>
      </c>
      <c r="M29" s="77">
        <f t="shared" si="26"/>
        <v>18.207893132261511</v>
      </c>
    </row>
    <row r="30" spans="1:13" ht="72" customHeight="1" x14ac:dyDescent="0.35">
      <c r="A30" s="81" t="s">
        <v>117</v>
      </c>
      <c r="B30" s="212"/>
      <c r="C30" s="77">
        <f>C18*1000/C5</f>
        <v>7.1999999999999993</v>
      </c>
      <c r="D30" s="87">
        <f t="shared" ref="D30:M30" si="27">D18*1000/D5</f>
        <v>10.799999999999999</v>
      </c>
      <c r="E30" s="96">
        <f t="shared" si="27"/>
        <v>14.399999999999999</v>
      </c>
      <c r="F30" s="78">
        <f t="shared" si="27"/>
        <v>25.199999999999996</v>
      </c>
      <c r="G30" s="77">
        <f t="shared" si="27"/>
        <v>19.2</v>
      </c>
      <c r="H30" s="77">
        <f t="shared" si="27"/>
        <v>86.399999999999991</v>
      </c>
      <c r="I30" s="77">
        <f t="shared" si="27"/>
        <v>16.2</v>
      </c>
      <c r="J30" s="77">
        <f t="shared" si="27"/>
        <v>25.199999999999996</v>
      </c>
      <c r="K30" s="77">
        <f t="shared" si="27"/>
        <v>43.199999999999996</v>
      </c>
      <c r="L30" s="77">
        <f t="shared" si="27"/>
        <v>2.5200000000000005</v>
      </c>
      <c r="M30" s="77">
        <f t="shared" si="27"/>
        <v>17.999999999999996</v>
      </c>
    </row>
    <row r="31" spans="1:13" ht="66.75" customHeight="1" thickBot="1" x14ac:dyDescent="0.4">
      <c r="A31" s="81" t="s">
        <v>118</v>
      </c>
      <c r="B31" s="212"/>
      <c r="C31" s="77">
        <f>C19*1000/C5</f>
        <v>2.6100668829638756</v>
      </c>
      <c r="D31" s="87">
        <f t="shared" ref="D31:M31" si="28">D19*1000/D5</f>
        <v>6.5251672074096891</v>
      </c>
      <c r="E31" s="97">
        <f t="shared" si="28"/>
        <v>8.7002229432129194</v>
      </c>
      <c r="F31" s="78">
        <f t="shared" si="28"/>
        <v>15.225390150622609</v>
      </c>
      <c r="G31" s="77">
        <f t="shared" si="28"/>
        <v>12.180312120498087</v>
      </c>
      <c r="H31" s="77">
        <f t="shared" si="28"/>
        <v>65.251672074096888</v>
      </c>
      <c r="I31" s="77">
        <f t="shared" si="28"/>
        <v>9.7877508111145346</v>
      </c>
      <c r="J31" s="77">
        <f t="shared" si="28"/>
        <v>15.225390150622609</v>
      </c>
      <c r="K31" s="77">
        <f t="shared" si="28"/>
        <v>35.888419640753291</v>
      </c>
      <c r="L31" s="77">
        <f t="shared" si="28"/>
        <v>1.5225390150622609</v>
      </c>
      <c r="M31" s="77">
        <f t="shared" si="28"/>
        <v>14.137862282720993</v>
      </c>
    </row>
  </sheetData>
  <mergeCells count="27">
    <mergeCell ref="AA3:AA4"/>
    <mergeCell ref="P5:P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R5:R6"/>
    <mergeCell ref="Q5:Q6"/>
    <mergeCell ref="A2:M2"/>
    <mergeCell ref="B26:B28"/>
    <mergeCell ref="B29:B31"/>
    <mergeCell ref="O3:O4"/>
    <mergeCell ref="P3:Z3"/>
    <mergeCell ref="A3:A4"/>
    <mergeCell ref="B3:B4"/>
    <mergeCell ref="C3:M3"/>
    <mergeCell ref="B12:B13"/>
    <mergeCell ref="B14:B16"/>
    <mergeCell ref="B17:B19"/>
    <mergeCell ref="B20:B22"/>
    <mergeCell ref="B23:B25"/>
    <mergeCell ref="O5:O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9"/>
  <sheetViews>
    <sheetView topLeftCell="A5" workbookViewId="0">
      <selection activeCell="H36" sqref="H36"/>
    </sheetView>
  </sheetViews>
  <sheetFormatPr defaultColWidth="9.1796875" defaultRowHeight="14.5" x14ac:dyDescent="0.35"/>
  <cols>
    <col min="1" max="1" width="41.26953125" style="98" customWidth="1"/>
    <col min="2" max="2" width="9.1796875" style="98"/>
    <col min="3" max="4" width="12.7265625" style="98" customWidth="1"/>
    <col min="5" max="5" width="17.26953125" style="98" customWidth="1"/>
    <col min="6" max="13" width="12.7265625" style="98" customWidth="1"/>
    <col min="14" max="16384" width="9.1796875" style="98"/>
  </cols>
  <sheetData>
    <row r="2" spans="1:13" ht="23" x14ac:dyDescent="0.35">
      <c r="A2" s="188" t="s">
        <v>145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</row>
    <row r="3" spans="1:13" ht="20.5" thickBot="1" x14ac:dyDescent="0.4">
      <c r="A3" s="175" t="s">
        <v>54</v>
      </c>
      <c r="B3" s="175" t="s">
        <v>55</v>
      </c>
      <c r="C3" s="176" t="s">
        <v>56</v>
      </c>
      <c r="D3" s="176"/>
      <c r="E3" s="177"/>
      <c r="F3" s="176"/>
      <c r="G3" s="176"/>
      <c r="H3" s="176"/>
      <c r="I3" s="176"/>
      <c r="J3" s="176"/>
      <c r="K3" s="176"/>
      <c r="L3" s="176"/>
      <c r="M3" s="176"/>
    </row>
    <row r="4" spans="1:13" ht="174.5" x14ac:dyDescent="0.35">
      <c r="A4" s="175"/>
      <c r="B4" s="175"/>
      <c r="C4" s="23" t="s">
        <v>70</v>
      </c>
      <c r="D4" s="39" t="s">
        <v>71</v>
      </c>
      <c r="E4" s="63" t="s">
        <v>72</v>
      </c>
      <c r="F4" s="45" t="s">
        <v>73</v>
      </c>
      <c r="G4" s="23" t="s">
        <v>74</v>
      </c>
      <c r="H4" s="23" t="s">
        <v>75</v>
      </c>
      <c r="I4" s="23" t="s">
        <v>76</v>
      </c>
      <c r="J4" s="23" t="s">
        <v>77</v>
      </c>
      <c r="K4" s="23" t="s">
        <v>78</v>
      </c>
      <c r="L4" s="23" t="s">
        <v>79</v>
      </c>
      <c r="M4" s="23" t="s">
        <v>80</v>
      </c>
    </row>
    <row r="5" spans="1:13" ht="20.25" customHeight="1" x14ac:dyDescent="0.35">
      <c r="A5" s="24" t="s">
        <v>217</v>
      </c>
      <c r="B5" s="24" t="s">
        <v>199</v>
      </c>
      <c r="C5" s="26">
        <f>'Tepelný príkon na teplú vodu'!D7</f>
        <v>1655.13</v>
      </c>
      <c r="D5" s="41">
        <f>'Tepelný príkon na teplú vodu'!E7</f>
        <v>1655.13</v>
      </c>
      <c r="E5" s="52">
        <f>'Tepelný príkon na teplú vodu'!F7</f>
        <v>1655.13</v>
      </c>
      <c r="F5" s="47">
        <f>'Tepelný príkon na teplú vodu'!G7</f>
        <v>1655.13</v>
      </c>
      <c r="G5" s="26">
        <f>'Tepelný príkon na teplú vodu'!H7</f>
        <v>1655.13</v>
      </c>
      <c r="H5" s="26">
        <f>'Tepelný príkon na teplú vodu'!I7</f>
        <v>1655.13</v>
      </c>
      <c r="I5" s="26">
        <f>'Tepelný príkon na teplú vodu'!J7</f>
        <v>1655.13</v>
      </c>
      <c r="J5" s="26">
        <f>'Tepelný príkon na teplú vodu'!K7</f>
        <v>1655.13</v>
      </c>
      <c r="K5" s="26">
        <f>'Tepelný príkon na teplú vodu'!L7</f>
        <v>1655.13</v>
      </c>
      <c r="L5" s="26">
        <f>'Tepelný príkon na teplú vodu'!M7</f>
        <v>1655.13</v>
      </c>
      <c r="M5" s="26">
        <f>'Tepelný príkon na teplú vodu'!N7</f>
        <v>1655.13</v>
      </c>
    </row>
    <row r="6" spans="1:13" ht="20.25" customHeight="1" x14ac:dyDescent="0.35">
      <c r="A6" s="81" t="s">
        <v>206</v>
      </c>
      <c r="B6" s="24" t="s">
        <v>218</v>
      </c>
      <c r="C6" s="77">
        <f>'Tepelný príkon na vykurovanie'!C5</f>
        <v>5042.91</v>
      </c>
      <c r="D6" s="87">
        <f>'Tepelný príkon na vykurovanie'!C5</f>
        <v>5042.91</v>
      </c>
      <c r="E6" s="96">
        <f>'Tepelný príkon na vykurovanie'!C5</f>
        <v>5042.91</v>
      </c>
      <c r="F6" s="78">
        <f>'Tepelný príkon na vykurovanie'!C5</f>
        <v>5042.91</v>
      </c>
      <c r="G6" s="77">
        <f>'Tepelný príkon na vykurovanie'!C5</f>
        <v>5042.91</v>
      </c>
      <c r="H6" s="77">
        <f>'Tepelný príkon na vykurovanie'!C5</f>
        <v>5042.91</v>
      </c>
      <c r="I6" s="77">
        <f>'Tepelný príkon na vykurovanie'!C5</f>
        <v>5042.91</v>
      </c>
      <c r="J6" s="77">
        <f>'Tepelný príkon na vykurovanie'!C5</f>
        <v>5042.91</v>
      </c>
      <c r="K6" s="77">
        <f>'Tepelný príkon na vykurovanie'!C5</f>
        <v>5042.91</v>
      </c>
      <c r="L6" s="77">
        <f>'Tepelný príkon na vykurovanie'!C5</f>
        <v>5042.91</v>
      </c>
      <c r="M6" s="77">
        <f>'Tepelný príkon na vykurovanie'!C5</f>
        <v>5042.91</v>
      </c>
    </row>
    <row r="7" spans="1:13" s="100" customFormat="1" ht="31" x14ac:dyDescent="0.35">
      <c r="A7" s="24" t="str">
        <f>'Tepelný príkon na vykurovanie'!A30</f>
        <v>Projektovaný tepelný príkon na vykurovanie bez rekuperácie</v>
      </c>
      <c r="B7" s="146" t="s">
        <v>187</v>
      </c>
      <c r="C7" s="26">
        <f>'Tepelný príkon na vykurovanie'!C30</f>
        <v>50.211249999999993</v>
      </c>
      <c r="D7" s="41">
        <f>'Tepelný príkon na vykurovanie'!C30</f>
        <v>50.211249999999993</v>
      </c>
      <c r="E7" s="52">
        <f>'Tepelný príkon na vykurovanie'!C30</f>
        <v>50.211249999999993</v>
      </c>
      <c r="F7" s="47">
        <f>'Tepelný príkon na vykurovanie'!C30</f>
        <v>50.211249999999993</v>
      </c>
      <c r="G7" s="26">
        <f>'Tepelný príkon na vykurovanie'!C30</f>
        <v>50.211249999999993</v>
      </c>
      <c r="H7" s="26">
        <f>'Tepelný príkon na vykurovanie'!C30</f>
        <v>50.211249999999993</v>
      </c>
      <c r="I7" s="26">
        <f>'Tepelný príkon na vykurovanie'!C30</f>
        <v>50.211249999999993</v>
      </c>
      <c r="J7" s="26">
        <f>'Tepelný príkon na vykurovanie'!C30</f>
        <v>50.211249999999993</v>
      </c>
      <c r="K7" s="26">
        <f>'Tepelný príkon na vykurovanie'!C30</f>
        <v>50.211249999999993</v>
      </c>
      <c r="L7" s="26">
        <f>'Tepelný príkon na vykurovanie'!C30</f>
        <v>50.211249999999993</v>
      </c>
      <c r="M7" s="26">
        <f>'Tepelný príkon na vykurovanie'!C30</f>
        <v>50.211249999999993</v>
      </c>
    </row>
    <row r="8" spans="1:13" s="100" customFormat="1" ht="31" x14ac:dyDescent="0.35">
      <c r="A8" s="24" t="str">
        <f>'Tepelný príkon na vykurovanie'!A31</f>
        <v>Projektovaný tepelný príkon na vykurovanie s rekuperáciou</v>
      </c>
      <c r="B8" s="146" t="s">
        <v>187</v>
      </c>
      <c r="C8" s="26">
        <f>'Tepelný príkon na vykurovanie'!C31</f>
        <v>37.579680000000003</v>
      </c>
      <c r="D8" s="41">
        <f>'Tepelný príkon na vykurovanie'!C31</f>
        <v>37.579680000000003</v>
      </c>
      <c r="E8" s="52">
        <f>'Tepelný príkon na vykurovanie'!C31</f>
        <v>37.579680000000003</v>
      </c>
      <c r="F8" s="47">
        <f>'Tepelný príkon na vykurovanie'!C31</f>
        <v>37.579680000000003</v>
      </c>
      <c r="G8" s="26">
        <f>'Tepelný príkon na vykurovanie'!C31</f>
        <v>37.579680000000003</v>
      </c>
      <c r="H8" s="26">
        <f>'Tepelný príkon na vykurovanie'!C31</f>
        <v>37.579680000000003</v>
      </c>
      <c r="I8" s="26">
        <f>'Tepelný príkon na vykurovanie'!C31</f>
        <v>37.579680000000003</v>
      </c>
      <c r="J8" s="26">
        <f>'Tepelný príkon na vykurovanie'!C31</f>
        <v>37.579680000000003</v>
      </c>
      <c r="K8" s="26">
        <f>'Tepelný príkon na vykurovanie'!C31</f>
        <v>37.579680000000003</v>
      </c>
      <c r="L8" s="26">
        <f>'Tepelný príkon na vykurovanie'!C31</f>
        <v>37.579680000000003</v>
      </c>
      <c r="M8" s="26">
        <f>'Tepelný príkon na vykurovanie'!C31</f>
        <v>37.579680000000003</v>
      </c>
    </row>
    <row r="9" spans="1:13" s="100" customFormat="1" ht="20" x14ac:dyDescent="0.35">
      <c r="A9" s="24" t="str">
        <f>'Tepelný príkon na teplú vodu'!A19</f>
        <v>Zásobníkový ohrev TV (podľa vyhlášky)</v>
      </c>
      <c r="B9" s="146" t="s">
        <v>187</v>
      </c>
      <c r="C9" s="26">
        <f>'Tepelný príkon na teplú vodu'!D19</f>
        <v>13.603808219178084</v>
      </c>
      <c r="D9" s="41">
        <f>'Tepelný príkon na teplú vodu'!E19</f>
        <v>28.373657142857141</v>
      </c>
      <c r="E9" s="52">
        <f>'Tepelný príkon na teplú vodu'!F19</f>
        <v>11.0342</v>
      </c>
      <c r="F9" s="47">
        <f>'Tepelný príkon na teplú vodu'!G19</f>
        <v>18.390333333333331</v>
      </c>
      <c r="G9" s="26">
        <f>'Tepelný príkon na teplú vodu'!H19</f>
        <v>40.811424657534253</v>
      </c>
      <c r="H9" s="26">
        <f>'Tepelný príkon na teplú vodu'!I19</f>
        <v>70.934142857142859</v>
      </c>
      <c r="I9" s="26">
        <f>'Tepelný príkon na teplú vodu'!J19</f>
        <v>13.241040000000002</v>
      </c>
      <c r="J9" s="26">
        <f>'Tepelný príkon na teplú vodu'!K19</f>
        <v>9.9307800000000004</v>
      </c>
      <c r="K9" s="26">
        <f>'Tepelný príkon na teplú vodu'!L19</f>
        <v>16.551300000000001</v>
      </c>
      <c r="L9" s="26">
        <f>'Tepelný príkon na teplú vodu'!M19</f>
        <v>2.3171819999999999</v>
      </c>
      <c r="M9" s="26">
        <f>'Tepelný príkon na teplú vodu'!N19</f>
        <v>113.49462857142856</v>
      </c>
    </row>
    <row r="10" spans="1:13" s="100" customFormat="1" ht="20" x14ac:dyDescent="0.35">
      <c r="A10" s="24" t="str">
        <f>'Tepelný príkon na teplú vodu'!A25</f>
        <v>Zmiešaný ohrev TV (podľa vyhlášky)</v>
      </c>
      <c r="B10" s="146" t="s">
        <v>187</v>
      </c>
      <c r="C10" s="26">
        <f>'Tepelný príkon na teplú vodu'!D25</f>
        <v>14.737458904109593</v>
      </c>
      <c r="D10" s="41">
        <f>'Tepelný príkon na teplú vodu'!E25</f>
        <v>30.738128571428579</v>
      </c>
      <c r="E10" s="52">
        <f>'Tepelný príkon na teplú vodu'!F25</f>
        <v>11.953716666666669</v>
      </c>
      <c r="F10" s="47">
        <f>'Tepelný príkon na teplú vodu'!G25</f>
        <v>19.922861111111114</v>
      </c>
      <c r="G10" s="26">
        <f>'Tepelný príkon na teplú vodu'!H25</f>
        <v>44.212376712328769</v>
      </c>
      <c r="H10" s="26">
        <f>'Tepelný príkon na teplú vodu'!I25</f>
        <v>76.845321428571438</v>
      </c>
      <c r="I10" s="26">
        <f>'Tepelný príkon na teplú vodu'!J25</f>
        <v>14.344460000000002</v>
      </c>
      <c r="J10" s="26">
        <f>'Tepelný príkon na teplú vodu'!K25</f>
        <v>10.758345000000002</v>
      </c>
      <c r="K10" s="26">
        <f>'Tepelný príkon na teplú vodu'!L25</f>
        <v>17.930575000000001</v>
      </c>
      <c r="L10" s="26">
        <f>'Tepelný príkon na teplú vodu'!M25</f>
        <v>2.5102804999999999</v>
      </c>
      <c r="M10" s="26">
        <f>'Tepelný príkon na teplú vodu'!N25</f>
        <v>122.95251428571432</v>
      </c>
    </row>
    <row r="11" spans="1:13" s="100" customFormat="1" ht="20" x14ac:dyDescent="0.35">
      <c r="A11" s="24" t="str">
        <f>'Tepelný príkon na teplú vodu'!A31</f>
        <v>Prietokový ohrev TV (podľa vyhlášky)</v>
      </c>
      <c r="B11" s="146" t="s">
        <v>187</v>
      </c>
      <c r="C11" s="26">
        <f>'Tepelný príkon na teplú vodu'!D31</f>
        <v>19.600820342465759</v>
      </c>
      <c r="D11" s="41">
        <f>'Tepelný príkon na teplú vodu'!E31</f>
        <v>40.88171100000001</v>
      </c>
      <c r="E11" s="52">
        <f>'Tepelný príkon na teplú vodu'!F31</f>
        <v>15.89844316666667</v>
      </c>
      <c r="F11" s="47">
        <f>'Tepelný príkon na teplú vodu'!G31</f>
        <v>26.497405277777784</v>
      </c>
      <c r="G11" s="26">
        <f>'Tepelný príkon na teplú vodu'!H31</f>
        <v>58.802461027397264</v>
      </c>
      <c r="H11" s="26">
        <f>'Tepelný príkon na teplú vodu'!I31</f>
        <v>102.20427750000002</v>
      </c>
      <c r="I11" s="26">
        <f>'Tepelný príkon na teplú vodu'!J31</f>
        <v>19.078131800000001</v>
      </c>
      <c r="J11" s="26">
        <f>'Tepelný príkon na teplú vodu'!K31</f>
        <v>14.308598850000003</v>
      </c>
      <c r="K11" s="26">
        <f>'Tepelný príkon na teplú vodu'!L31</f>
        <v>23.847664750000003</v>
      </c>
      <c r="L11" s="26">
        <f>'Tepelný príkon na teplú vodu'!M31</f>
        <v>3.3386730650000001</v>
      </c>
      <c r="M11" s="26">
        <f>'Tepelný príkon na teplú vodu'!N31</f>
        <v>163.52684400000004</v>
      </c>
    </row>
    <row r="12" spans="1:13" s="100" customFormat="1" ht="43.5" customHeight="1" x14ac:dyDescent="0.35">
      <c r="A12" s="24" t="str">
        <f>'Tepelný príkon na vetranie'!A14</f>
        <v>Projektovaný tepelný príkon na vetranie - bez rekuperácie - na základe intenzity výmeny vzduchu</v>
      </c>
      <c r="B12" s="146" t="s">
        <v>187</v>
      </c>
      <c r="C12" s="26">
        <f>'Tepelný príkon na vetranie'!C14</f>
        <v>36.308951999999998</v>
      </c>
      <c r="D12" s="41">
        <f>'Tepelný príkon na vetranie'!D14</f>
        <v>36.308951999999998</v>
      </c>
      <c r="E12" s="52">
        <f>'Tepelný príkon na vetranie'!E14</f>
        <v>48.653995680000001</v>
      </c>
      <c r="F12" s="47">
        <f>'Tepelný príkon na vetranie'!F14</f>
        <v>42.11838431999999</v>
      </c>
      <c r="G12" s="26">
        <f>'Tepelný príkon na vetranie'!G14</f>
        <v>96.581812319999997</v>
      </c>
      <c r="H12" s="26">
        <f>'Tepelný príkon na vetranie'!H14</f>
        <v>72.617903999999996</v>
      </c>
      <c r="I12" s="26">
        <f>'Tepelný príkon na vetranie'!I14</f>
        <v>54.463428</v>
      </c>
      <c r="J12" s="26">
        <f>'Tepelný príkon na vetranie'!J14</f>
        <v>42.11838431999999</v>
      </c>
      <c r="K12" s="26">
        <f>'Tepelný príkon na vetranie'!K14</f>
        <v>36.308951999999998</v>
      </c>
      <c r="L12" s="26">
        <f>'Tepelný príkon na vetranie'!L14</f>
        <v>42.11838431999999</v>
      </c>
      <c r="M12" s="26">
        <f>'Tepelný príkon na vetranie'!M14</f>
        <v>60.272860319999992</v>
      </c>
    </row>
    <row r="13" spans="1:13" s="100" customFormat="1" ht="43.5" customHeight="1" thickBot="1" x14ac:dyDescent="0.4">
      <c r="A13" s="27" t="str">
        <f>'Tepelný príkon na vetranie'!A17</f>
        <v>Projektovaný tepelný príkon na vetranie - s rekuperáciou - na základe intenzity výmeny vzduchu</v>
      </c>
      <c r="B13" s="146" t="s">
        <v>187</v>
      </c>
      <c r="C13" s="142">
        <f>'Tepelný príkon na vetranie'!C17</f>
        <v>18.154475999999999</v>
      </c>
      <c r="D13" s="143">
        <f>'Tepelný príkon na vetranie'!D17</f>
        <v>18.154475999999999</v>
      </c>
      <c r="E13" s="144">
        <f>'Tepelný príkon na vetranie'!E17</f>
        <v>24.326997840000001</v>
      </c>
      <c r="F13" s="145">
        <f>'Tepelný príkon na vetranie'!F17</f>
        <v>21.059192159999995</v>
      </c>
      <c r="G13" s="142">
        <f>'Tepelný príkon na vetranie'!G17</f>
        <v>48.290906159999999</v>
      </c>
      <c r="H13" s="142">
        <f>'Tepelný príkon na vetranie'!H17</f>
        <v>36.308951999999998</v>
      </c>
      <c r="I13" s="142">
        <f>'Tepelný príkon na vetranie'!I17</f>
        <v>27.231714</v>
      </c>
      <c r="J13" s="142">
        <f>'Tepelný príkon na vetranie'!J17</f>
        <v>21.059192159999995</v>
      </c>
      <c r="K13" s="142">
        <f>'Tepelný príkon na vetranie'!K17</f>
        <v>18.154475999999999</v>
      </c>
      <c r="L13" s="142">
        <f>'Tepelný príkon na vetranie'!L17</f>
        <v>21.059192159999995</v>
      </c>
      <c r="M13" s="142">
        <f>'Tepelný príkon na vetranie'!M17</f>
        <v>30.136430159999996</v>
      </c>
    </row>
    <row r="14" spans="1:13" s="99" customFormat="1" ht="31" x14ac:dyDescent="0.35">
      <c r="A14" s="119" t="s">
        <v>125</v>
      </c>
      <c r="B14" s="146" t="s">
        <v>187</v>
      </c>
      <c r="C14" s="101">
        <f>0.8*C7+C9+0.8*C12</f>
        <v>82.819969819178084</v>
      </c>
      <c r="D14" s="102">
        <f t="shared" ref="D14:M14" si="0">0.8*D7+D9+0.8*D12</f>
        <v>97.589818742857133</v>
      </c>
      <c r="E14" s="103">
        <f t="shared" si="0"/>
        <v>90.126396544000002</v>
      </c>
      <c r="F14" s="104">
        <f t="shared" si="0"/>
        <v>92.254040789333317</v>
      </c>
      <c r="G14" s="101">
        <f t="shared" si="0"/>
        <v>158.24587451353426</v>
      </c>
      <c r="H14" s="101">
        <f t="shared" si="0"/>
        <v>169.19746605714286</v>
      </c>
      <c r="I14" s="101">
        <f t="shared" si="0"/>
        <v>96.980782399999995</v>
      </c>
      <c r="J14" s="101">
        <f t="shared" si="0"/>
        <v>83.794487455999985</v>
      </c>
      <c r="K14" s="101">
        <f t="shared" si="0"/>
        <v>85.76746159999999</v>
      </c>
      <c r="L14" s="101">
        <f t="shared" si="0"/>
        <v>76.180889455999989</v>
      </c>
      <c r="M14" s="105">
        <f t="shared" si="0"/>
        <v>201.88191682742854</v>
      </c>
    </row>
    <row r="15" spans="1:13" s="99" customFormat="1" ht="31" x14ac:dyDescent="0.35">
      <c r="A15" s="120" t="s">
        <v>126</v>
      </c>
      <c r="B15" s="146" t="s">
        <v>187</v>
      </c>
      <c r="C15" s="106">
        <f>0.8*C7+C10+0.8*C12</f>
        <v>83.953620504109594</v>
      </c>
      <c r="D15" s="107">
        <f t="shared" ref="D15:M15" si="1">0.8*D7+D10+0.8*D12</f>
        <v>99.954290171428568</v>
      </c>
      <c r="E15" s="108">
        <f t="shared" si="1"/>
        <v>91.045913210666669</v>
      </c>
      <c r="F15" s="109">
        <f t="shared" si="1"/>
        <v>93.786568567111118</v>
      </c>
      <c r="G15" s="106">
        <f t="shared" si="1"/>
        <v>161.64682656832878</v>
      </c>
      <c r="H15" s="106">
        <f t="shared" si="1"/>
        <v>175.10864462857143</v>
      </c>
      <c r="I15" s="106">
        <f t="shared" si="1"/>
        <v>98.084202399999995</v>
      </c>
      <c r="J15" s="106">
        <f t="shared" si="1"/>
        <v>84.622052456000006</v>
      </c>
      <c r="K15" s="106">
        <f t="shared" si="1"/>
        <v>87.146736599999997</v>
      </c>
      <c r="L15" s="106">
        <f t="shared" si="1"/>
        <v>76.373987955999993</v>
      </c>
      <c r="M15" s="110">
        <f t="shared" si="1"/>
        <v>211.33980254171431</v>
      </c>
    </row>
    <row r="16" spans="1:13" s="99" customFormat="1" ht="31" x14ac:dyDescent="0.35">
      <c r="A16" s="120" t="s">
        <v>127</v>
      </c>
      <c r="B16" s="146" t="s">
        <v>187</v>
      </c>
      <c r="C16" s="106">
        <f>0.8*C7+C11+0.8*C12</f>
        <v>88.816981942465759</v>
      </c>
      <c r="D16" s="107">
        <f t="shared" ref="D16:M16" si="2">0.8*D7+D11+0.8*D12</f>
        <v>110.0978726</v>
      </c>
      <c r="E16" s="108">
        <f t="shared" si="2"/>
        <v>94.99063971066667</v>
      </c>
      <c r="F16" s="109">
        <f t="shared" si="2"/>
        <v>100.36111273377779</v>
      </c>
      <c r="G16" s="106">
        <f t="shared" si="2"/>
        <v>176.23691088339726</v>
      </c>
      <c r="H16" s="106">
        <f t="shared" si="2"/>
        <v>200.46760070000002</v>
      </c>
      <c r="I16" s="106">
        <f t="shared" si="2"/>
        <v>102.81787420000001</v>
      </c>
      <c r="J16" s="106">
        <f t="shared" si="2"/>
        <v>88.172306305999996</v>
      </c>
      <c r="K16" s="106">
        <f t="shared" si="2"/>
        <v>93.063826349999999</v>
      </c>
      <c r="L16" s="106">
        <f t="shared" si="2"/>
        <v>77.202380520999995</v>
      </c>
      <c r="M16" s="110">
        <f t="shared" si="2"/>
        <v>251.91413225600002</v>
      </c>
    </row>
    <row r="17" spans="1:13" s="99" customFormat="1" ht="31" x14ac:dyDescent="0.35">
      <c r="A17" s="120" t="s">
        <v>128</v>
      </c>
      <c r="B17" s="146" t="s">
        <v>187</v>
      </c>
      <c r="C17" s="111">
        <f>C7+C12</f>
        <v>86.520201999999983</v>
      </c>
      <c r="D17" s="112">
        <f t="shared" ref="D17:M17" si="3">D7+D12</f>
        <v>86.520201999999983</v>
      </c>
      <c r="E17" s="147">
        <f t="shared" si="3"/>
        <v>98.865245679999987</v>
      </c>
      <c r="F17" s="113">
        <f t="shared" si="3"/>
        <v>92.329634319999982</v>
      </c>
      <c r="G17" s="111">
        <f t="shared" si="3"/>
        <v>146.79306231999999</v>
      </c>
      <c r="H17" s="111">
        <f t="shared" si="3"/>
        <v>122.82915399999999</v>
      </c>
      <c r="I17" s="111">
        <f t="shared" si="3"/>
        <v>104.674678</v>
      </c>
      <c r="J17" s="111">
        <f t="shared" si="3"/>
        <v>92.329634319999982</v>
      </c>
      <c r="K17" s="111">
        <f t="shared" si="3"/>
        <v>86.520201999999983</v>
      </c>
      <c r="L17" s="111">
        <f t="shared" si="3"/>
        <v>92.329634319999982</v>
      </c>
      <c r="M17" s="114">
        <f t="shared" si="3"/>
        <v>110.48411031999998</v>
      </c>
    </row>
    <row r="18" spans="1:13" s="99" customFormat="1" ht="31" x14ac:dyDescent="0.35">
      <c r="A18" s="120" t="s">
        <v>129</v>
      </c>
      <c r="B18" s="146" t="s">
        <v>187</v>
      </c>
      <c r="C18" s="111">
        <f>C7+C12</f>
        <v>86.520201999999983</v>
      </c>
      <c r="D18" s="112">
        <f t="shared" ref="D18:M18" si="4">D7+D12</f>
        <v>86.520201999999983</v>
      </c>
      <c r="E18" s="147">
        <f t="shared" si="4"/>
        <v>98.865245679999987</v>
      </c>
      <c r="F18" s="113">
        <f t="shared" si="4"/>
        <v>92.329634319999982</v>
      </c>
      <c r="G18" s="111">
        <f t="shared" si="4"/>
        <v>146.79306231999999</v>
      </c>
      <c r="H18" s="111">
        <f t="shared" si="4"/>
        <v>122.82915399999999</v>
      </c>
      <c r="I18" s="111">
        <f t="shared" si="4"/>
        <v>104.674678</v>
      </c>
      <c r="J18" s="111">
        <f t="shared" si="4"/>
        <v>92.329634319999982</v>
      </c>
      <c r="K18" s="111">
        <f t="shared" si="4"/>
        <v>86.520201999999983</v>
      </c>
      <c r="L18" s="111">
        <f t="shared" si="4"/>
        <v>92.329634319999982</v>
      </c>
      <c r="M18" s="114">
        <f t="shared" si="4"/>
        <v>110.48411031999998</v>
      </c>
    </row>
    <row r="19" spans="1:13" s="99" customFormat="1" ht="31.5" thickBot="1" x14ac:dyDescent="0.4">
      <c r="A19" s="121" t="s">
        <v>130</v>
      </c>
      <c r="B19" s="146" t="s">
        <v>187</v>
      </c>
      <c r="C19" s="115">
        <f>C7+C12</f>
        <v>86.520201999999983</v>
      </c>
      <c r="D19" s="116">
        <f t="shared" ref="D19:M19" si="5">D7+D12</f>
        <v>86.520201999999983</v>
      </c>
      <c r="E19" s="148">
        <f t="shared" si="5"/>
        <v>98.865245679999987</v>
      </c>
      <c r="F19" s="117">
        <f t="shared" si="5"/>
        <v>92.329634319999982</v>
      </c>
      <c r="G19" s="115">
        <f t="shared" si="5"/>
        <v>146.79306231999999</v>
      </c>
      <c r="H19" s="115">
        <f t="shared" si="5"/>
        <v>122.82915399999999</v>
      </c>
      <c r="I19" s="115">
        <f t="shared" si="5"/>
        <v>104.674678</v>
      </c>
      <c r="J19" s="115">
        <f t="shared" si="5"/>
        <v>92.329634319999982</v>
      </c>
      <c r="K19" s="115">
        <f t="shared" si="5"/>
        <v>86.520201999999983</v>
      </c>
      <c r="L19" s="115">
        <f t="shared" si="5"/>
        <v>92.329634319999982</v>
      </c>
      <c r="M19" s="118">
        <f t="shared" si="5"/>
        <v>110.48411031999998</v>
      </c>
    </row>
    <row r="20" spans="1:13" s="99" customFormat="1" ht="31" x14ac:dyDescent="0.35">
      <c r="A20" s="122" t="s">
        <v>131</v>
      </c>
      <c r="B20" s="146" t="s">
        <v>187</v>
      </c>
      <c r="C20" s="126">
        <f>0.8*C8+C9+0.8*C13</f>
        <v>58.191133019178089</v>
      </c>
      <c r="D20" s="127">
        <f t="shared" ref="D20:M20" si="6">0.8*D8+D9+0.8*D13</f>
        <v>72.960981942857146</v>
      </c>
      <c r="E20" s="128">
        <f t="shared" si="6"/>
        <v>60.559542272000009</v>
      </c>
      <c r="F20" s="129">
        <f t="shared" si="6"/>
        <v>65.301431061333332</v>
      </c>
      <c r="G20" s="126">
        <f t="shared" si="6"/>
        <v>109.50789358553426</v>
      </c>
      <c r="H20" s="126">
        <f t="shared" si="6"/>
        <v>130.04504845714285</v>
      </c>
      <c r="I20" s="126">
        <f t="shared" si="6"/>
        <v>65.090155199999998</v>
      </c>
      <c r="J20" s="126">
        <f t="shared" si="6"/>
        <v>56.841877728</v>
      </c>
      <c r="K20" s="126">
        <f t="shared" si="6"/>
        <v>61.138624800000002</v>
      </c>
      <c r="L20" s="126">
        <f t="shared" si="6"/>
        <v>49.228279728000004</v>
      </c>
      <c r="M20" s="130">
        <f t="shared" si="6"/>
        <v>167.66751669942857</v>
      </c>
    </row>
    <row r="21" spans="1:13" s="99" customFormat="1" ht="31" x14ac:dyDescent="0.35">
      <c r="A21" s="123" t="s">
        <v>132</v>
      </c>
      <c r="B21" s="146" t="s">
        <v>187</v>
      </c>
      <c r="C21" s="131">
        <f>0.8*C8+C10+0.8*C13</f>
        <v>59.324783704109592</v>
      </c>
      <c r="D21" s="132">
        <f t="shared" ref="D21:M21" si="7">0.8*D8+D10+0.8*D13</f>
        <v>75.32545337142858</v>
      </c>
      <c r="E21" s="133">
        <f t="shared" si="7"/>
        <v>61.479058938666675</v>
      </c>
      <c r="F21" s="134">
        <f t="shared" si="7"/>
        <v>66.833958839111119</v>
      </c>
      <c r="G21" s="131">
        <f t="shared" si="7"/>
        <v>112.90884564032878</v>
      </c>
      <c r="H21" s="131">
        <f t="shared" si="7"/>
        <v>135.95622702857145</v>
      </c>
      <c r="I21" s="131">
        <f t="shared" si="7"/>
        <v>66.193575199999998</v>
      </c>
      <c r="J21" s="131">
        <f t="shared" si="7"/>
        <v>57.669442728000007</v>
      </c>
      <c r="K21" s="131">
        <f t="shared" si="7"/>
        <v>62.517899800000002</v>
      </c>
      <c r="L21" s="131">
        <f t="shared" si="7"/>
        <v>49.421378227999995</v>
      </c>
      <c r="M21" s="135">
        <f t="shared" si="7"/>
        <v>177.12540241371431</v>
      </c>
    </row>
    <row r="22" spans="1:13" s="99" customFormat="1" ht="31" x14ac:dyDescent="0.35">
      <c r="A22" s="123" t="s">
        <v>133</v>
      </c>
      <c r="B22" s="146" t="s">
        <v>187</v>
      </c>
      <c r="C22" s="131">
        <f>0.8*C8+C11+0.8*C13</f>
        <v>64.188145142465771</v>
      </c>
      <c r="D22" s="132">
        <f t="shared" ref="D22:M22" si="8">0.8*D8+D11+0.8*D13</f>
        <v>85.469035800000015</v>
      </c>
      <c r="E22" s="150">
        <f t="shared" si="8"/>
        <v>65.42378543866667</v>
      </c>
      <c r="F22" s="134">
        <f t="shared" si="8"/>
        <v>73.408503005777789</v>
      </c>
      <c r="G22" s="131">
        <f t="shared" si="8"/>
        <v>127.49892995539727</v>
      </c>
      <c r="H22" s="131">
        <f t="shared" si="8"/>
        <v>161.31518310000004</v>
      </c>
      <c r="I22" s="131">
        <f t="shared" si="8"/>
        <v>70.927247000000008</v>
      </c>
      <c r="J22" s="131">
        <f t="shared" si="8"/>
        <v>61.219696578000011</v>
      </c>
      <c r="K22" s="131">
        <f t="shared" si="8"/>
        <v>68.434989550000012</v>
      </c>
      <c r="L22" s="131">
        <f t="shared" si="8"/>
        <v>50.249770792999996</v>
      </c>
      <c r="M22" s="135">
        <f t="shared" si="8"/>
        <v>217.69973212800005</v>
      </c>
    </row>
    <row r="23" spans="1:13" s="99" customFormat="1" ht="31" x14ac:dyDescent="0.35">
      <c r="A23" s="123" t="s">
        <v>134</v>
      </c>
      <c r="B23" s="146" t="s">
        <v>187</v>
      </c>
      <c r="C23" s="26">
        <f>C8+C13</f>
        <v>55.734155999999999</v>
      </c>
      <c r="D23" s="41">
        <f t="shared" ref="D23:M23" si="9">D8+D13</f>
        <v>55.734155999999999</v>
      </c>
      <c r="E23" s="149">
        <f t="shared" si="9"/>
        <v>61.90667784</v>
      </c>
      <c r="F23" s="47">
        <f t="shared" si="9"/>
        <v>58.638872159999998</v>
      </c>
      <c r="G23" s="26">
        <f t="shared" si="9"/>
        <v>85.870586160000002</v>
      </c>
      <c r="H23" s="26">
        <f t="shared" si="9"/>
        <v>73.888632000000001</v>
      </c>
      <c r="I23" s="26">
        <f t="shared" si="9"/>
        <v>64.811394000000007</v>
      </c>
      <c r="J23" s="26">
        <f t="shared" si="9"/>
        <v>58.638872159999998</v>
      </c>
      <c r="K23" s="26">
        <f t="shared" si="9"/>
        <v>55.734155999999999</v>
      </c>
      <c r="L23" s="26">
        <f t="shared" si="9"/>
        <v>58.638872159999998</v>
      </c>
      <c r="M23" s="136">
        <f t="shared" si="9"/>
        <v>67.716110159999999</v>
      </c>
    </row>
    <row r="24" spans="1:13" s="99" customFormat="1" ht="31" x14ac:dyDescent="0.35">
      <c r="A24" s="123" t="s">
        <v>135</v>
      </c>
      <c r="B24" s="146" t="s">
        <v>187</v>
      </c>
      <c r="C24" s="26">
        <f>C8+C13</f>
        <v>55.734155999999999</v>
      </c>
      <c r="D24" s="41">
        <f t="shared" ref="D24:M24" si="10">D8+D13</f>
        <v>55.734155999999999</v>
      </c>
      <c r="E24" s="149">
        <f t="shared" si="10"/>
        <v>61.90667784</v>
      </c>
      <c r="F24" s="47">
        <f t="shared" si="10"/>
        <v>58.638872159999998</v>
      </c>
      <c r="G24" s="26">
        <f t="shared" si="10"/>
        <v>85.870586160000002</v>
      </c>
      <c r="H24" s="26">
        <f t="shared" si="10"/>
        <v>73.888632000000001</v>
      </c>
      <c r="I24" s="26">
        <f t="shared" si="10"/>
        <v>64.811394000000007</v>
      </c>
      <c r="J24" s="26">
        <f t="shared" si="10"/>
        <v>58.638872159999998</v>
      </c>
      <c r="K24" s="26">
        <f t="shared" si="10"/>
        <v>55.734155999999999</v>
      </c>
      <c r="L24" s="26">
        <f t="shared" si="10"/>
        <v>58.638872159999998</v>
      </c>
      <c r="M24" s="136">
        <f t="shared" si="10"/>
        <v>67.716110159999999</v>
      </c>
    </row>
    <row r="25" spans="1:13" s="99" customFormat="1" ht="31.5" thickBot="1" x14ac:dyDescent="0.4">
      <c r="A25" s="124" t="s">
        <v>136</v>
      </c>
      <c r="B25" s="125" t="s">
        <v>187</v>
      </c>
      <c r="C25" s="137">
        <f>C8+C13</f>
        <v>55.734155999999999</v>
      </c>
      <c r="D25" s="138">
        <f t="shared" ref="D25:M25" si="11">D8+D13</f>
        <v>55.734155999999999</v>
      </c>
      <c r="E25" s="139">
        <f t="shared" si="11"/>
        <v>61.90667784</v>
      </c>
      <c r="F25" s="140">
        <f t="shared" si="11"/>
        <v>58.638872159999998</v>
      </c>
      <c r="G25" s="137">
        <f t="shared" si="11"/>
        <v>85.870586160000002</v>
      </c>
      <c r="H25" s="137">
        <f t="shared" si="11"/>
        <v>73.888632000000001</v>
      </c>
      <c r="I25" s="137">
        <f t="shared" si="11"/>
        <v>64.811394000000007</v>
      </c>
      <c r="J25" s="137">
        <f t="shared" si="11"/>
        <v>58.638872159999998</v>
      </c>
      <c r="K25" s="137">
        <f t="shared" si="11"/>
        <v>55.734155999999999</v>
      </c>
      <c r="L25" s="137">
        <f t="shared" si="11"/>
        <v>58.638872159999998</v>
      </c>
      <c r="M25" s="141">
        <f t="shared" si="11"/>
        <v>67.716110159999999</v>
      </c>
    </row>
    <row r="26" spans="1:13" s="99" customFormat="1" ht="15.5" x14ac:dyDescent="0.35">
      <c r="B26" s="100"/>
    </row>
    <row r="27" spans="1:13" s="99" customFormat="1" ht="15.5" x14ac:dyDescent="0.35">
      <c r="B27" s="100"/>
    </row>
    <row r="28" spans="1:13" s="99" customFormat="1" ht="15.5" x14ac:dyDescent="0.35">
      <c r="B28" s="100"/>
    </row>
    <row r="29" spans="1:13" s="99" customFormat="1" ht="15.5" x14ac:dyDescent="0.35">
      <c r="B29" s="100"/>
    </row>
    <row r="30" spans="1:13" s="99" customFormat="1" ht="14" x14ac:dyDescent="0.35"/>
    <row r="31" spans="1:13" s="99" customFormat="1" ht="14" x14ac:dyDescent="0.35"/>
    <row r="32" spans="1:13" s="99" customFormat="1" ht="14" x14ac:dyDescent="0.35"/>
    <row r="33" s="99" customFormat="1" ht="14" x14ac:dyDescent="0.35"/>
    <row r="34" s="99" customFormat="1" ht="14" x14ac:dyDescent="0.35"/>
    <row r="35" s="99" customFormat="1" ht="14" x14ac:dyDescent="0.35"/>
    <row r="36" s="99" customFormat="1" ht="14" x14ac:dyDescent="0.35"/>
    <row r="37" s="99" customFormat="1" ht="14" x14ac:dyDescent="0.35"/>
    <row r="38" s="99" customFormat="1" ht="14" x14ac:dyDescent="0.35"/>
    <row r="39" s="99" customFormat="1" ht="14" x14ac:dyDescent="0.35"/>
    <row r="40" s="99" customFormat="1" ht="14" x14ac:dyDescent="0.35"/>
    <row r="41" s="99" customFormat="1" ht="14" x14ac:dyDescent="0.35"/>
    <row r="42" s="99" customFormat="1" ht="14" x14ac:dyDescent="0.35"/>
    <row r="43" s="99" customFormat="1" ht="14" x14ac:dyDescent="0.35"/>
    <row r="44" s="99" customFormat="1" ht="14" x14ac:dyDescent="0.35"/>
    <row r="45" s="99" customFormat="1" ht="14" x14ac:dyDescent="0.35"/>
    <row r="46" s="99" customFormat="1" ht="14" x14ac:dyDescent="0.35"/>
    <row r="47" s="99" customFormat="1" ht="14" x14ac:dyDescent="0.35"/>
    <row r="48" s="99" customFormat="1" ht="14" x14ac:dyDescent="0.35"/>
    <row r="49" s="99" customFormat="1" ht="14" x14ac:dyDescent="0.35"/>
    <row r="50" s="99" customFormat="1" ht="14" x14ac:dyDescent="0.35"/>
    <row r="51" s="99" customFormat="1" ht="14" x14ac:dyDescent="0.35"/>
    <row r="52" s="99" customFormat="1" ht="14" x14ac:dyDescent="0.35"/>
    <row r="53" s="99" customFormat="1" ht="14" x14ac:dyDescent="0.35"/>
    <row r="54" s="99" customFormat="1" ht="14" x14ac:dyDescent="0.35"/>
    <row r="55" s="99" customFormat="1" ht="14" x14ac:dyDescent="0.35"/>
    <row r="56" s="99" customFormat="1" ht="14" x14ac:dyDescent="0.35"/>
    <row r="57" s="99" customFormat="1" ht="14" x14ac:dyDescent="0.35"/>
    <row r="58" s="99" customFormat="1" ht="14" x14ac:dyDescent="0.35"/>
    <row r="59" s="99" customFormat="1" ht="14" x14ac:dyDescent="0.35"/>
  </sheetData>
  <mergeCells count="4">
    <mergeCell ref="A2:M2"/>
    <mergeCell ref="A3:A4"/>
    <mergeCell ref="B3:B4"/>
    <mergeCell ref="C3:M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Tepelný príkon na vykurovanie</vt:lpstr>
      <vt:lpstr>Tepelný príkon na teplú vodu</vt:lpstr>
      <vt:lpstr>Tepelný príkon na vetranie</vt:lpstr>
      <vt:lpstr>Rekapitulácia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kalus</dc:creator>
  <cp:lastModifiedBy>kalus</cp:lastModifiedBy>
  <dcterms:created xsi:type="dcterms:W3CDTF">2020-03-21T14:12:13Z</dcterms:created>
  <dcterms:modified xsi:type="dcterms:W3CDTF">2021-08-19T14:55:18Z</dcterms:modified>
</cp:coreProperties>
</file>