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0" yWindow="0" windowWidth="20490" windowHeight="7650" activeTab="3"/>
  </bookViews>
  <sheets>
    <sheet name="Energetická bilancia - VYK" sheetId="1" r:id="rId1"/>
    <sheet name="Energetická bilancia - TV" sheetId="2" r:id="rId2"/>
    <sheet name="Energetická bilancia - VZT" sheetId="3" r:id="rId3"/>
    <sheet name="Energetická bilancia - SUMÁ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5" i="2" l="1"/>
  <c r="V29" i="2"/>
  <c r="B52" i="4" l="1"/>
  <c r="B37" i="4"/>
  <c r="B22" i="4"/>
  <c r="I6" i="4"/>
  <c r="I7" i="4"/>
  <c r="I10" i="4"/>
  <c r="I5" i="4"/>
  <c r="K10" i="3" l="1"/>
  <c r="K9" i="3"/>
  <c r="K8" i="3"/>
  <c r="V36" i="2"/>
  <c r="V37" i="2"/>
  <c r="V34" i="2"/>
  <c r="N9" i="1" l="1"/>
  <c r="N10" i="1"/>
  <c r="V28" i="2" l="1"/>
  <c r="V32" i="2" l="1"/>
  <c r="H37" i="4"/>
  <c r="J22" i="4"/>
  <c r="I37" i="4" s="1"/>
  <c r="F52" i="4" s="1"/>
  <c r="B7" i="4"/>
  <c r="C7" i="4"/>
  <c r="D7" i="4"/>
  <c r="E7" i="4"/>
  <c r="B22" i="2"/>
  <c r="C22" i="2" s="1"/>
  <c r="D22" i="2"/>
  <c r="F22" i="2"/>
  <c r="H22" i="2" s="1"/>
  <c r="B7" i="2"/>
  <c r="C7" i="2"/>
  <c r="D7" i="2"/>
  <c r="E7" i="2"/>
  <c r="F7" i="2"/>
  <c r="G7" i="2"/>
  <c r="H7" i="2" s="1"/>
  <c r="B22" i="1"/>
  <c r="C22" i="1"/>
  <c r="D22" i="1"/>
  <c r="F22" i="1" s="1"/>
  <c r="H22" i="1" s="1"/>
  <c r="M7" i="1"/>
  <c r="N7" i="1" s="1"/>
  <c r="F7" i="1"/>
  <c r="H7" i="1"/>
  <c r="I7" i="1" s="1"/>
  <c r="L7" i="1"/>
  <c r="J21" i="4"/>
  <c r="I36" i="4" s="1"/>
  <c r="F51" i="4" s="1"/>
  <c r="J20" i="4"/>
  <c r="I35" i="4" s="1"/>
  <c r="F50" i="4" s="1"/>
  <c r="E22" i="4" l="1"/>
  <c r="F22" i="4" s="1"/>
  <c r="C22" i="4"/>
  <c r="V30" i="2"/>
  <c r="V31" i="2"/>
  <c r="N5" i="2" s="1"/>
  <c r="I22" i="2"/>
  <c r="M22" i="2" s="1"/>
  <c r="I7" i="2"/>
  <c r="J7" i="2" s="1"/>
  <c r="K7" i="2" s="1"/>
  <c r="L7" i="2"/>
  <c r="M7" i="2" s="1"/>
  <c r="I22" i="1"/>
  <c r="M22" i="1" s="1"/>
  <c r="J22" i="1"/>
  <c r="F37" i="4" s="1"/>
  <c r="Q7" i="1"/>
  <c r="J7" i="1"/>
  <c r="K7" i="1" s="1"/>
  <c r="O7" i="1" s="1"/>
  <c r="P7" i="1"/>
  <c r="H36" i="4"/>
  <c r="H35" i="4"/>
  <c r="D22" i="4" l="1"/>
  <c r="C37" i="4"/>
  <c r="E37" i="4"/>
  <c r="O22" i="1"/>
  <c r="N22" i="1"/>
  <c r="G10" i="2"/>
  <c r="E10" i="2"/>
  <c r="D10" i="2"/>
  <c r="C10" i="2"/>
  <c r="B10" i="2"/>
  <c r="E10" i="4"/>
  <c r="F10" i="1"/>
  <c r="H10" i="1" s="1"/>
  <c r="C10" i="4" s="1"/>
  <c r="J25" i="4" s="1"/>
  <c r="I40" i="4" s="1"/>
  <c r="F10" i="3"/>
  <c r="H10" i="3" s="1"/>
  <c r="F9" i="3"/>
  <c r="H9" i="3" s="1"/>
  <c r="I9" i="3" l="1"/>
  <c r="M9" i="3" s="1"/>
  <c r="O9" i="3" s="1"/>
  <c r="Q9" i="3" s="1"/>
  <c r="B24" i="3"/>
  <c r="C24" i="3" s="1"/>
  <c r="I10" i="3"/>
  <c r="B25" i="3"/>
  <c r="D25" i="3" s="1"/>
  <c r="F25" i="3" s="1"/>
  <c r="P22" i="1"/>
  <c r="D52" i="4" s="1"/>
  <c r="R22" i="1"/>
  <c r="J9" i="3"/>
  <c r="F10" i="2"/>
  <c r="H10" i="2" s="1"/>
  <c r="B25" i="2" s="1"/>
  <c r="J10" i="3"/>
  <c r="D25" i="1"/>
  <c r="F25" i="1" s="1"/>
  <c r="L10" i="1"/>
  <c r="I10" i="1"/>
  <c r="Q10" i="1"/>
  <c r="M10" i="3"/>
  <c r="O10" i="3" s="1"/>
  <c r="B9" i="2"/>
  <c r="C9" i="2"/>
  <c r="D9" i="2"/>
  <c r="E9" i="2"/>
  <c r="F9" i="2"/>
  <c r="G9" i="2"/>
  <c r="H9" i="2" s="1"/>
  <c r="F9" i="1"/>
  <c r="H9" i="1"/>
  <c r="I9" i="1" s="1"/>
  <c r="D9" i="4" s="1"/>
  <c r="P9" i="3" l="1"/>
  <c r="G9" i="4"/>
  <c r="I9" i="4" s="1"/>
  <c r="C25" i="3"/>
  <c r="I10" i="2"/>
  <c r="L10" i="2"/>
  <c r="M10" i="2" s="1"/>
  <c r="I9" i="2"/>
  <c r="L9" i="2"/>
  <c r="M9" i="2" s="1"/>
  <c r="B24" i="2"/>
  <c r="D10" i="4"/>
  <c r="C25" i="1"/>
  <c r="L9" i="1"/>
  <c r="C9" i="4"/>
  <c r="J24" i="4" s="1"/>
  <c r="I39" i="4" s="1"/>
  <c r="D24" i="3"/>
  <c r="F24" i="3" s="1"/>
  <c r="H25" i="3"/>
  <c r="I25" i="3" s="1"/>
  <c r="G25" i="4"/>
  <c r="H25" i="4" s="1"/>
  <c r="Q10" i="3"/>
  <c r="G10" i="4"/>
  <c r="D24" i="1"/>
  <c r="F24" i="1" s="1"/>
  <c r="H25" i="1"/>
  <c r="I25" i="1" s="1"/>
  <c r="C25" i="4"/>
  <c r="D25" i="4" s="1"/>
  <c r="Q9" i="1"/>
  <c r="E9" i="4"/>
  <c r="P10" i="1"/>
  <c r="C25" i="2"/>
  <c r="D25" i="2"/>
  <c r="F25" i="2" s="1"/>
  <c r="H25" i="2" s="1"/>
  <c r="C24" i="1"/>
  <c r="P10" i="3"/>
  <c r="P9" i="1"/>
  <c r="J25" i="3" l="1"/>
  <c r="R25" i="3" s="1"/>
  <c r="J25" i="1"/>
  <c r="R25" i="1" s="1"/>
  <c r="I25" i="2"/>
  <c r="N25" i="1"/>
  <c r="F40" i="4"/>
  <c r="H24" i="3"/>
  <c r="G24" i="4"/>
  <c r="H24" i="4" s="1"/>
  <c r="D24" i="2"/>
  <c r="F24" i="2" s="1"/>
  <c r="C24" i="2"/>
  <c r="H40" i="4"/>
  <c r="E25" i="4"/>
  <c r="C40" i="4" s="1"/>
  <c r="H24" i="1"/>
  <c r="C24" i="4"/>
  <c r="D24" i="4" s="1"/>
  <c r="G6" i="2"/>
  <c r="C6" i="2"/>
  <c r="D6" i="2"/>
  <c r="E6" i="2"/>
  <c r="G5" i="2"/>
  <c r="E5" i="2"/>
  <c r="D5" i="2"/>
  <c r="C5" i="2"/>
  <c r="F5" i="2" s="1"/>
  <c r="H5" i="2" s="1"/>
  <c r="N25" i="3" l="1"/>
  <c r="E40" i="4"/>
  <c r="F25" i="4"/>
  <c r="B20" i="2"/>
  <c r="L5" i="2"/>
  <c r="E24" i="4"/>
  <c r="F24" i="4" s="1"/>
  <c r="H24" i="2"/>
  <c r="I24" i="2" s="1"/>
  <c r="I24" i="1"/>
  <c r="J24" i="1"/>
  <c r="R24" i="1" s="1"/>
  <c r="V38" i="2"/>
  <c r="N9" i="2" s="1"/>
  <c r="J24" i="3"/>
  <c r="I24" i="3"/>
  <c r="F6" i="2"/>
  <c r="H6" i="2" s="1"/>
  <c r="I5" i="2"/>
  <c r="D20" i="2"/>
  <c r="F20" i="2" s="1"/>
  <c r="F6" i="1"/>
  <c r="H6" i="1" s="1"/>
  <c r="N6" i="1"/>
  <c r="N5" i="1"/>
  <c r="F5" i="1"/>
  <c r="H5" i="1" s="1"/>
  <c r="R24" i="3" l="1"/>
  <c r="P9" i="2"/>
  <c r="Q9" i="2"/>
  <c r="C39" i="4"/>
  <c r="C6" i="4"/>
  <c r="L6" i="1"/>
  <c r="D20" i="1"/>
  <c r="F20" i="1" s="1"/>
  <c r="C5" i="4"/>
  <c r="L5" i="1"/>
  <c r="H20" i="2"/>
  <c r="E20" i="4"/>
  <c r="H39" i="4"/>
  <c r="N24" i="3"/>
  <c r="E5" i="4"/>
  <c r="E39" i="4"/>
  <c r="N24" i="1"/>
  <c r="F39" i="4"/>
  <c r="M5" i="2"/>
  <c r="E6" i="4"/>
  <c r="B21" i="2"/>
  <c r="D21" i="2" s="1"/>
  <c r="F21" i="2" s="1"/>
  <c r="L6" i="2"/>
  <c r="M6" i="2" s="1"/>
  <c r="J24" i="2"/>
  <c r="R24" i="2" s="1"/>
  <c r="F9" i="4"/>
  <c r="N10" i="2"/>
  <c r="I6" i="2"/>
  <c r="C21" i="2" s="1"/>
  <c r="J5" i="2"/>
  <c r="K5" i="2" s="1"/>
  <c r="C20" i="2"/>
  <c r="I20" i="2"/>
  <c r="M20" i="2" s="1"/>
  <c r="D21" i="1"/>
  <c r="F21" i="1" s="1"/>
  <c r="C21" i="4" s="1"/>
  <c r="I6" i="1"/>
  <c r="Q6" i="1"/>
  <c r="I5" i="1"/>
  <c r="Q5" i="1"/>
  <c r="Q10" i="2" l="1"/>
  <c r="P10" i="2"/>
  <c r="N6" i="2"/>
  <c r="N7" i="2" s="1"/>
  <c r="F5" i="4"/>
  <c r="O5" i="2"/>
  <c r="F20" i="4"/>
  <c r="H20" i="1"/>
  <c r="C20" i="4"/>
  <c r="J6" i="1"/>
  <c r="K6" i="1" s="1"/>
  <c r="O6" i="1" s="1"/>
  <c r="D6" i="4"/>
  <c r="N24" i="2"/>
  <c r="G39" i="4"/>
  <c r="J5" i="1"/>
  <c r="K5" i="1" s="1"/>
  <c r="O5" i="1" s="1"/>
  <c r="D5" i="4"/>
  <c r="F10" i="4"/>
  <c r="J25" i="2"/>
  <c r="R25" i="2" s="1"/>
  <c r="H21" i="2"/>
  <c r="I21" i="2" s="1"/>
  <c r="E21" i="4"/>
  <c r="E36" i="4" s="1"/>
  <c r="D21" i="4"/>
  <c r="J6" i="2"/>
  <c r="K6" i="2" s="1"/>
  <c r="Q5" i="2"/>
  <c r="H9" i="4"/>
  <c r="J20" i="2"/>
  <c r="P5" i="2"/>
  <c r="P6" i="1"/>
  <c r="H21" i="1"/>
  <c r="J21" i="1" s="1"/>
  <c r="C21" i="1"/>
  <c r="P5" i="1"/>
  <c r="C20" i="1"/>
  <c r="Q6" i="2" l="1"/>
  <c r="C35" i="4"/>
  <c r="E35" i="4"/>
  <c r="J39" i="4"/>
  <c r="C54" i="4" s="1"/>
  <c r="P6" i="2"/>
  <c r="F7" i="4"/>
  <c r="J22" i="2"/>
  <c r="O7" i="2"/>
  <c r="Q7" i="2"/>
  <c r="P7" i="2"/>
  <c r="F21" i="4"/>
  <c r="C36" i="4"/>
  <c r="J21" i="2"/>
  <c r="O21" i="2" s="1"/>
  <c r="H10" i="4"/>
  <c r="D20" i="4"/>
  <c r="H5" i="4"/>
  <c r="N25" i="2"/>
  <c r="G40" i="4"/>
  <c r="F36" i="4"/>
  <c r="N21" i="1"/>
  <c r="I20" i="1"/>
  <c r="M20" i="1" s="1"/>
  <c r="J20" i="1"/>
  <c r="O20" i="1" s="1"/>
  <c r="F6" i="4"/>
  <c r="O6" i="2"/>
  <c r="M21" i="2"/>
  <c r="O20" i="2"/>
  <c r="R20" i="2" s="1"/>
  <c r="G35" i="4"/>
  <c r="N20" i="2"/>
  <c r="I21" i="1"/>
  <c r="R21" i="2" l="1"/>
  <c r="P20" i="1"/>
  <c r="D50" i="4" s="1"/>
  <c r="R20" i="1"/>
  <c r="P21" i="2"/>
  <c r="E51" i="4" s="1"/>
  <c r="P20" i="2"/>
  <c r="E50" i="4" s="1"/>
  <c r="J40" i="4"/>
  <c r="C55" i="4" s="1"/>
  <c r="G37" i="4"/>
  <c r="J37" i="4" s="1"/>
  <c r="C52" i="4" s="1"/>
  <c r="N22" i="2"/>
  <c r="O22" i="2"/>
  <c r="R22" i="2" s="1"/>
  <c r="G36" i="4"/>
  <c r="J36" i="4" s="1"/>
  <c r="C51" i="4" s="1"/>
  <c r="H7" i="4"/>
  <c r="N21" i="2"/>
  <c r="H6" i="4"/>
  <c r="F35" i="4"/>
  <c r="N20" i="1"/>
  <c r="O21" i="1"/>
  <c r="M21" i="1"/>
  <c r="P21" i="1" l="1"/>
  <c r="D51" i="4" s="1"/>
  <c r="G51" i="4" s="1"/>
  <c r="R21" i="1"/>
  <c r="G50" i="4"/>
  <c r="P22" i="2"/>
  <c r="E52" i="4" s="1"/>
  <c r="G52" i="4" s="1"/>
  <c r="J35" i="4"/>
  <c r="C50" i="4" s="1"/>
</calcChain>
</file>

<file path=xl/sharedStrings.xml><?xml version="1.0" encoding="utf-8"?>
<sst xmlns="http://schemas.openxmlformats.org/spreadsheetml/2006/main" count="452" uniqueCount="266">
  <si>
    <t>Číslo objektu</t>
  </si>
  <si>
    <t>dĺžka</t>
  </si>
  <si>
    <t>šírka</t>
  </si>
  <si>
    <t>konštrukčná výška</t>
  </si>
  <si>
    <t>počet podlaží</t>
  </si>
  <si>
    <t>zastavaná plocha jedného podlažia</t>
  </si>
  <si>
    <t>celková zastavaná plocha vykurovaných podlaží</t>
  </si>
  <si>
    <t>n</t>
  </si>
  <si>
    <t>b</t>
  </si>
  <si>
    <t>l</t>
  </si>
  <si>
    <t>-</t>
  </si>
  <si>
    <t>Projektovaný tepelný príkon (zjednodušená metóda) STN EN 12 831</t>
  </si>
  <si>
    <t>BD1 (nezateplený)</t>
  </si>
  <si>
    <t>BD1 (zateplený)</t>
  </si>
  <si>
    <t>Obostavaný priestor celého BD</t>
  </si>
  <si>
    <t>Obostavaný priestor bytov (15 až 25 % plocha chodieb, schodísk, spoločných priestorov)</t>
  </si>
  <si>
    <t>Poradové číslo</t>
  </si>
  <si>
    <t>Priemerný projektovaný tepelný príkon na vykurovanie jedného bytu</t>
  </si>
  <si>
    <t>Priemerný projektovaný tepelný príkon na prípravu TV jedného bytu</t>
  </si>
  <si>
    <t>Projektovaný tepelný príkon na prípravu TV</t>
  </si>
  <si>
    <t>Smerný výkon</t>
  </si>
  <si>
    <t>Príkon na zmiešaný ohrev TV</t>
  </si>
  <si>
    <t>Príkon zásobníkový ohrev TV</t>
  </si>
  <si>
    <t>Príkon na prietokový ohrev TV</t>
  </si>
  <si>
    <t>AB (nezateplená)</t>
  </si>
  <si>
    <t>Bytové domy</t>
  </si>
  <si>
    <t>zamestnanci, žiaci, učitelia</t>
  </si>
  <si>
    <t>q</t>
  </si>
  <si>
    <t>športovci</t>
  </si>
  <si>
    <t>Budovy občianskej vybavenosti (školy, AB, obchody...)</t>
  </si>
  <si>
    <t>1/h</t>
  </si>
  <si>
    <t>Množstvo vzduchu pri uvažovanej intenzite výmeny vzduchu</t>
  </si>
  <si>
    <t>Projektovaný tepelný príkon na vetranie</t>
  </si>
  <si>
    <t>(-)</t>
  </si>
  <si>
    <t>(%)</t>
  </si>
  <si>
    <t>Cena za vetranie na byt</t>
  </si>
  <si>
    <t>AB (nezateplená + VZT s rekuperáciou)</t>
  </si>
  <si>
    <t xml:space="preserve">Potreba energie na vykurovanie </t>
  </si>
  <si>
    <t xml:space="preserve">Potreba energie na prípravu TV </t>
  </si>
  <si>
    <t>GU-PE</t>
  </si>
  <si>
    <t>Energetická trieda GU-PE</t>
  </si>
  <si>
    <r>
      <t>Počet merných bytov (merný byt 200 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)</t>
    </r>
  </si>
  <si>
    <r>
      <t>Počet obyvateľov alebo osôb podľa tab. č. 1 Vyhláška č. 364/2012 Z.z. (BD 40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/os, AB 20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/os, školy 10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/os)</t>
    </r>
  </si>
  <si>
    <r>
      <t>n</t>
    </r>
    <r>
      <rPr>
        <vertAlign val="subscript"/>
        <sz val="14"/>
        <color theme="1"/>
        <rFont val="Arial Narrow"/>
        <family val="2"/>
        <charset val="238"/>
      </rPr>
      <t>O</t>
    </r>
    <r>
      <rPr>
        <sz val="14"/>
        <color theme="1"/>
        <rFont val="Arial Narrow"/>
        <family val="2"/>
        <charset val="238"/>
      </rPr>
      <t>=A</t>
    </r>
    <r>
      <rPr>
        <vertAlign val="subscript"/>
        <sz val="14"/>
        <color theme="1"/>
        <rFont val="Arial Narrow"/>
        <family val="2"/>
        <charset val="238"/>
      </rPr>
      <t>b</t>
    </r>
    <r>
      <rPr>
        <sz val="14"/>
        <color theme="1"/>
        <rFont val="Arial Narrow"/>
        <family val="2"/>
        <charset val="238"/>
      </rPr>
      <t>/20</t>
    </r>
  </si>
  <si>
    <r>
      <rPr>
        <b/>
        <sz val="14"/>
        <color rgb="FFFF0000"/>
        <rFont val="Arial Narrow"/>
        <family val="2"/>
        <charset val="238"/>
      </rPr>
      <t>Potreba tepla na vykurovanie</t>
    </r>
    <r>
      <rPr>
        <sz val="14"/>
        <color theme="1"/>
        <rFont val="Arial Narrow"/>
        <family val="2"/>
        <charset val="238"/>
      </rPr>
      <t xml:space="preserve"> (dosadiť z výpočtu potreby tepla v zmysle STN 73 0540)</t>
    </r>
  </si>
  <si>
    <r>
      <rPr>
        <b/>
        <sz val="14"/>
        <color theme="1"/>
        <rFont val="Arial Narrow"/>
        <family val="2"/>
        <charset val="238"/>
      </rPr>
      <t xml:space="preserve">Merná potreba tepla na vykurovanie </t>
    </r>
    <r>
      <rPr>
        <sz val="14"/>
        <color theme="1"/>
        <rFont val="Arial Narrow"/>
        <family val="2"/>
        <charset val="238"/>
      </rPr>
      <t xml:space="preserve"> vztianutá na celkovú plocu A</t>
    </r>
    <r>
      <rPr>
        <vertAlign val="subscript"/>
        <sz val="14"/>
        <color theme="1"/>
        <rFont val="Arial Narrow"/>
        <family val="2"/>
        <charset val="238"/>
      </rPr>
      <t>b</t>
    </r>
  </si>
  <si>
    <r>
      <t>Merná potreba energie na vykurovanie vztianutá na celkovú plocu A</t>
    </r>
    <r>
      <rPr>
        <b/>
        <vertAlign val="subscript"/>
        <sz val="14"/>
        <color theme="1"/>
        <rFont val="Arial Narrow"/>
        <family val="2"/>
        <charset val="238"/>
      </rPr>
      <t>b</t>
    </r>
  </si>
  <si>
    <r>
      <t>kWh/(m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.a)</t>
    </r>
  </si>
  <si>
    <r>
      <t>Počet merných bytov (merný byt 200 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), resp. plocha na osobu AB 20</t>
    </r>
  </si>
  <si>
    <r>
      <rPr>
        <b/>
        <sz val="14"/>
        <color rgb="FFFF0000"/>
        <rFont val="Arial Narrow"/>
        <family val="2"/>
        <charset val="238"/>
      </rPr>
      <t>merný tepelný príkon na prípravu TV</t>
    </r>
    <r>
      <rPr>
        <sz val="14"/>
        <color theme="1"/>
        <rFont val="Arial Narrow"/>
        <family val="2"/>
        <charset val="238"/>
      </rPr>
      <t xml:space="preserve"> a na celkovú plochu A</t>
    </r>
    <r>
      <rPr>
        <vertAlign val="subscript"/>
        <sz val="14"/>
        <color theme="1"/>
        <rFont val="Arial Narrow"/>
        <family val="2"/>
        <charset val="238"/>
      </rPr>
      <t>b</t>
    </r>
  </si>
  <si>
    <r>
      <t>Počet obyvateľov alebo osôb podľa tab. č. 1 Vyhláška č. 364/2012 Z.z. (BD 40 m</t>
    </r>
    <r>
      <rPr>
        <vertAlign val="superscript"/>
        <sz val="14"/>
        <rFont val="Arial Narrow"/>
        <family val="2"/>
        <charset val="238"/>
      </rPr>
      <t>2</t>
    </r>
    <r>
      <rPr>
        <sz val="14"/>
        <rFont val="Arial Narrow"/>
        <family val="2"/>
        <charset val="238"/>
      </rPr>
      <t>/os, AB 20 m</t>
    </r>
    <r>
      <rPr>
        <vertAlign val="superscript"/>
        <sz val="14"/>
        <rFont val="Arial Narrow"/>
        <family val="2"/>
        <charset val="238"/>
      </rPr>
      <t>2</t>
    </r>
    <r>
      <rPr>
        <sz val="14"/>
        <rFont val="Arial Narrow"/>
        <family val="2"/>
        <charset val="238"/>
      </rPr>
      <t>/os, školy 10 m</t>
    </r>
    <r>
      <rPr>
        <vertAlign val="superscript"/>
        <sz val="14"/>
        <rFont val="Arial Narrow"/>
        <family val="2"/>
        <charset val="238"/>
      </rPr>
      <t>2</t>
    </r>
    <r>
      <rPr>
        <sz val="14"/>
        <rFont val="Arial Narrow"/>
        <family val="2"/>
        <charset val="238"/>
      </rPr>
      <t>/os)</t>
    </r>
  </si>
  <si>
    <r>
      <t>Cena za energiu na vykurovanie na 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 xml:space="preserve"> plochy za rok</t>
    </r>
  </si>
  <si>
    <r>
      <t>Cena za energiu na prípravu TV na 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 xml:space="preserve"> plochy za rok</t>
    </r>
  </si>
  <si>
    <r>
      <t>Cena za energiu na vetranie na 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 xml:space="preserve"> plochy za rok</t>
    </r>
  </si>
  <si>
    <t>0,2 až 0,5</t>
  </si>
  <si>
    <t>0,8 až 1,5</t>
  </si>
  <si>
    <t>UK</t>
  </si>
  <si>
    <t>TV</t>
  </si>
  <si>
    <t>Potreba energie na vetranie</t>
  </si>
  <si>
    <r>
      <t xml:space="preserve">Cena za dodanú energiu na vykurovanie, prípravu TV a elektrinu na jeden byt </t>
    </r>
    <r>
      <rPr>
        <b/>
        <sz val="14"/>
        <color rgb="FFFF0000"/>
        <rFont val="Arial Narrow"/>
        <family val="2"/>
        <charset val="238"/>
      </rPr>
      <t>za mesiac</t>
    </r>
  </si>
  <si>
    <t>Cena celkom na objekt</t>
  </si>
  <si>
    <r>
      <t>A0 (</t>
    </r>
    <r>
      <rPr>
        <b/>
        <sz val="14"/>
        <color rgb="FFFF0000"/>
        <rFont val="Calibri"/>
        <family val="2"/>
        <charset val="238"/>
      </rPr>
      <t>≤</t>
    </r>
    <r>
      <rPr>
        <b/>
        <sz val="14"/>
        <color rgb="FFFF0000"/>
        <rFont val="Arial Narrow"/>
        <family val="2"/>
        <charset val="238"/>
      </rPr>
      <t>32)</t>
    </r>
  </si>
  <si>
    <r>
      <t>A (</t>
    </r>
    <r>
      <rPr>
        <b/>
        <sz val="14"/>
        <color rgb="FFFF0000"/>
        <rFont val="Calibri"/>
        <family val="2"/>
        <charset val="238"/>
      </rPr>
      <t>≤</t>
    </r>
    <r>
      <rPr>
        <b/>
        <sz val="14"/>
        <color rgb="FFFF0000"/>
        <rFont val="Arial Narrow"/>
        <family val="2"/>
        <charset val="238"/>
      </rPr>
      <t>27)</t>
    </r>
  </si>
  <si>
    <t>BD1 (zateplený + rekuperácia)</t>
  </si>
  <si>
    <t>Obostavaný priestor celej budovy</t>
  </si>
  <si>
    <r>
      <t>Počet obyvateľov alebo osôb podľa tab. č. 1 Vyhláška č.35/2020 Z.z. (BD 40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/os, AB 20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/os, školy 10 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/os)</t>
    </r>
  </si>
  <si>
    <t>Merná tepelná strata (dosadiť z výpočtu potreby tepla v zmysle                  STN 73 0540)</t>
  </si>
  <si>
    <r>
      <rPr>
        <b/>
        <sz val="14"/>
        <color rgb="FFFF0000"/>
        <rFont val="Arial Narrow"/>
        <family val="2"/>
        <charset val="238"/>
      </rPr>
      <t>merný tepelný príkon na vykurovanie</t>
    </r>
    <r>
      <rPr>
        <sz val="14"/>
        <color theme="1"/>
        <rFont val="Arial Narrow"/>
        <family val="2"/>
        <charset val="238"/>
      </rPr>
      <t xml:space="preserve"> obostavaného priestoru V</t>
    </r>
    <r>
      <rPr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</si>
  <si>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rgb="FFFF0000"/>
        <rFont val="Arial Narrow"/>
        <family val="2"/>
        <charset val="238"/>
      </rPr>
      <t>merný tepelný príkon na vykurovanie</t>
    </r>
    <r>
      <rPr>
        <sz val="14"/>
        <color theme="1"/>
        <rFont val="Arial Narrow"/>
        <family val="2"/>
        <charset val="238"/>
      </rPr>
      <t xml:space="preserve"> mernej plochy A</t>
    </r>
    <r>
      <rPr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</si>
  <si>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theme="1"/>
        <rFont val="Arial Narrow"/>
        <family val="2"/>
        <charset val="238"/>
      </rPr>
      <t>Merná potreba tepla na vykurovanie</t>
    </r>
    <r>
      <rPr>
        <sz val="14"/>
        <color theme="1"/>
        <rFont val="Arial Narrow"/>
        <family val="2"/>
        <charset val="238"/>
      </rPr>
      <t xml:space="preserve"> vztianutá na obostavaný priestor V</t>
    </r>
    <r>
      <rPr>
        <vertAlign val="subscript"/>
        <sz val="14"/>
        <color theme="1"/>
        <rFont val="Arial Narrow"/>
        <family val="2"/>
        <charset val="238"/>
      </rPr>
      <t>b</t>
    </r>
  </si>
  <si>
    <t>Cena za vykurovanie na byt (ročná a mesačná)</t>
  </si>
  <si>
    <t xml:space="preserve">Cena energie za vykurovanie na 1 GJ </t>
  </si>
  <si>
    <t>Predpokladaný denný objem TV na všetkých obyvateľov / osoby volíme podľa kategórie budovy a využitia TV</t>
  </si>
  <si>
    <r>
      <rPr>
        <b/>
        <sz val="14"/>
        <color rgb="FFFF0000"/>
        <rFont val="Arial Narrow"/>
        <family val="2"/>
        <charset val="238"/>
      </rPr>
      <t xml:space="preserve">merný tepelný príkon na prípravu TV </t>
    </r>
    <r>
      <rPr>
        <sz val="14"/>
        <color theme="1"/>
        <rFont val="Arial Narrow"/>
        <family val="2"/>
        <charset val="238"/>
      </rPr>
      <t>a na obostavaný priestor V</t>
    </r>
    <r>
      <rPr>
        <vertAlign val="subscript"/>
        <sz val="14"/>
        <color theme="1"/>
        <rFont val="Arial Narrow"/>
        <family val="2"/>
        <charset val="238"/>
      </rPr>
      <t>b</t>
    </r>
  </si>
  <si>
    <t>Predpokladaný faktor transformácie a distribúcie pri príprave TV</t>
  </si>
  <si>
    <t>Predpokladaný faktor transformácie a distribúcie pri vykurovaní</t>
  </si>
  <si>
    <t xml:space="preserve">Cena energie za prípravu TV na 1 GJ </t>
  </si>
  <si>
    <t>Cena za prípravu TV na byt</t>
  </si>
  <si>
    <t>Predpokladaný faktor transformácie a distribúcie pri vetraní</t>
  </si>
  <si>
    <t>Kategória budovy</t>
  </si>
  <si>
    <t>Typ budovy</t>
  </si>
  <si>
    <t>Jednotka</t>
  </si>
  <si>
    <t>Administratívne budovy</t>
  </si>
  <si>
    <t>Budovy škôl a školských zariadení</t>
  </si>
  <si>
    <t>Budovy nemocníc</t>
  </si>
  <si>
    <t>Reštaurácie</t>
  </si>
  <si>
    <t>Športové haly a iné budovy určené na šport</t>
  </si>
  <si>
    <t>Budovy pre veľkoobchodné služby a maloobchodné služby</t>
  </si>
  <si>
    <t>Zhromaždovacie haly</t>
  </si>
  <si>
    <t>Obchodné domy</t>
  </si>
  <si>
    <t>Kryté plavárne</t>
  </si>
  <si>
    <t>°C</t>
  </si>
  <si>
    <r>
      <t>m</t>
    </r>
    <r>
      <rPr>
        <vertAlign val="superscript"/>
        <sz val="14"/>
        <color rgb="FF000000"/>
        <rFont val="Arial Narrow"/>
        <family val="2"/>
        <charset val="238"/>
      </rPr>
      <t>2</t>
    </r>
    <r>
      <rPr>
        <sz val="14"/>
        <color rgb="FF000000"/>
        <rFont val="Arial Narrow"/>
        <family val="2"/>
        <charset val="238"/>
      </rPr>
      <t>/osoba</t>
    </r>
  </si>
  <si>
    <r>
      <t>m</t>
    </r>
    <r>
      <rPr>
        <vertAlign val="superscript"/>
        <sz val="14"/>
        <color rgb="FF000000"/>
        <rFont val="Arial Narrow"/>
        <family val="2"/>
        <charset val="238"/>
      </rPr>
      <t>3</t>
    </r>
    <r>
      <rPr>
        <sz val="14"/>
        <color rgb="FF000000"/>
        <rFont val="Arial Narrow"/>
        <family val="2"/>
        <charset val="238"/>
      </rPr>
      <t>/(h.osobu)</t>
    </r>
  </si>
  <si>
    <r>
      <t>Priemerná intenzita výmeny vzduchu I</t>
    </r>
    <r>
      <rPr>
        <vertAlign val="subscript"/>
        <sz val="14"/>
        <color rgb="FF000000"/>
        <rFont val="Arial Narrow"/>
        <family val="2"/>
        <charset val="238"/>
      </rPr>
      <t>VV</t>
    </r>
    <r>
      <rPr>
        <sz val="14"/>
        <color rgb="FF000000"/>
        <rFont val="Arial Narrow"/>
        <family val="2"/>
        <charset val="238"/>
      </rPr>
      <t xml:space="preserve"> za hodinu (podľa viacerých technických podkladov)</t>
    </r>
  </si>
  <si>
    <t>Vnútorná požadovaná teplota v zime, vyhláška č. 35/2020 Z.z.</t>
  </si>
  <si>
    <t>Plocha na osobu (použitie/obsadenosť),                  vyhláška č. 35/2020 Z.z.</t>
  </si>
  <si>
    <t>Vstupné údaje o požadovanej intenzite výmeny vzduchu za hodinu (podľa viacerých technických podkladov)</t>
  </si>
  <si>
    <r>
      <t>A (</t>
    </r>
    <r>
      <rPr>
        <b/>
        <sz val="14"/>
        <color rgb="FFFF0000"/>
        <rFont val="Calibri"/>
        <family val="2"/>
        <charset val="238"/>
      </rPr>
      <t>≤</t>
    </r>
    <r>
      <rPr>
        <b/>
        <sz val="14"/>
        <color rgb="FFFF0000"/>
        <rFont val="Arial Narrow"/>
        <family val="2"/>
        <charset val="238"/>
      </rPr>
      <t>15)</t>
    </r>
  </si>
  <si>
    <r>
      <t>Priemerné množstvo vzduchu - dávka na osobu DO v m</t>
    </r>
    <r>
      <rPr>
        <vertAlign val="superscript"/>
        <sz val="14"/>
        <color rgb="FF000000"/>
        <rFont val="Arial Narrow"/>
        <family val="2"/>
        <charset val="238"/>
      </rPr>
      <t>3</t>
    </r>
    <r>
      <rPr>
        <sz val="14"/>
        <color rgb="FF000000"/>
        <rFont val="Arial Narrow"/>
        <family val="2"/>
        <charset val="238"/>
      </rPr>
      <t xml:space="preserve"> na osobu (podľa viacerých technických podkladov)</t>
    </r>
  </si>
  <si>
    <t xml:space="preserve">Cena energie za vetranie na 1 GJ </t>
  </si>
  <si>
    <r>
      <t>Cena za dodanú energiu na vykurovanie, prípravu TV, vetranie a elektrinu na 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 xml:space="preserve"> plochy objektu za rok</t>
    </r>
  </si>
  <si>
    <t>EE</t>
  </si>
  <si>
    <t>UK+TV+EE</t>
  </si>
  <si>
    <t>Obostavaný priestor budovy</t>
  </si>
  <si>
    <r>
      <t>k</t>
    </r>
    <r>
      <rPr>
        <i/>
        <vertAlign val="subscript"/>
        <sz val="14"/>
        <color theme="1"/>
        <rFont val="Arial Narrow"/>
        <family val="2"/>
        <charset val="238"/>
      </rPr>
      <t>v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</si>
  <si>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>Ab-VYK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HL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</si>
  <si>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t>(m)</t>
  </si>
  <si>
    <r>
      <t>(m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)</t>
    </r>
  </si>
  <si>
    <r>
      <t>(m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)</t>
    </r>
  </si>
  <si>
    <t>(W/K)</t>
  </si>
  <si>
    <t>(W)</t>
  </si>
  <si>
    <r>
      <t>(W/m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)</t>
    </r>
  </si>
  <si>
    <r>
      <t>(W/m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)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</si>
  <si>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>h</t>
    </r>
  </si>
  <si>
    <r>
      <rPr>
        <i/>
        <sz val="14"/>
        <color theme="1"/>
        <rFont val="Symbol"/>
        <family val="1"/>
        <charset val="2"/>
      </rPr>
      <t>h</t>
    </r>
    <r>
      <rPr>
        <i/>
        <vertAlign val="subscript"/>
        <sz val="14"/>
        <color theme="1"/>
        <rFont val="Arial Narrow"/>
        <family val="2"/>
        <charset val="238"/>
      </rPr>
      <t>VS</t>
    </r>
  </si>
  <si>
    <t>(kWh/a)</t>
  </si>
  <si>
    <r>
      <t>(kWh/(m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.a))</t>
    </r>
  </si>
  <si>
    <r>
      <t>(kWh/(m</t>
    </r>
    <r>
      <rPr>
        <vertAlign val="superscript"/>
        <sz val="14"/>
        <color theme="1"/>
        <rFont val="Arial Narrow"/>
        <family val="2"/>
        <charset val="238"/>
      </rPr>
      <t>2</t>
    </r>
    <r>
      <rPr>
        <sz val="14"/>
        <color theme="1"/>
        <rFont val="Arial Narrow"/>
        <family val="2"/>
        <charset val="238"/>
      </rPr>
      <t>.a))</t>
    </r>
  </si>
  <si>
    <r>
      <t>(kWh/(m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>.a))</t>
    </r>
  </si>
  <si>
    <t>(GJ/a)</t>
  </si>
  <si>
    <t>(€/rok)</t>
  </si>
  <si>
    <r>
      <t>(€/(m</t>
    </r>
    <r>
      <rPr>
        <b/>
        <vertAlign val="superscript"/>
        <sz val="14"/>
        <color theme="1"/>
        <rFont val="Arial Narrow"/>
        <family val="2"/>
        <charset val="238"/>
      </rPr>
      <t>2.</t>
    </r>
    <r>
      <rPr>
        <b/>
        <sz val="14"/>
        <color theme="1"/>
        <rFont val="Arial Narrow"/>
        <family val="2"/>
        <charset val="238"/>
      </rPr>
      <t>a))</t>
    </r>
  </si>
  <si>
    <t>(€/mesiac)</t>
  </si>
  <si>
    <t>(€/GJ)</t>
  </si>
  <si>
    <t>(bytov)</t>
  </si>
  <si>
    <t>(osôb)</t>
  </si>
  <si>
    <r>
      <t>A</t>
    </r>
    <r>
      <rPr>
        <i/>
        <vertAlign val="subscript"/>
        <sz val="14"/>
        <color theme="1"/>
        <rFont val="Arial Narrow"/>
        <family val="2"/>
        <charset val="238"/>
      </rPr>
      <t xml:space="preserve">i </t>
    </r>
    <r>
      <rPr>
        <i/>
        <sz val="14"/>
        <color theme="1"/>
        <rFont val="Arial Narrow"/>
        <family val="2"/>
        <charset val="238"/>
      </rPr>
      <t>= l . b</t>
    </r>
  </si>
  <si>
    <r>
      <t>n</t>
    </r>
    <r>
      <rPr>
        <i/>
        <vertAlign val="subscript"/>
        <sz val="14"/>
        <color theme="1"/>
        <rFont val="Arial Narrow"/>
        <family val="2"/>
        <charset val="238"/>
      </rPr>
      <t xml:space="preserve">BYT </t>
    </r>
    <r>
      <rPr>
        <i/>
        <sz val="14"/>
        <color theme="1"/>
        <rFont val="Arial Narrow"/>
        <family val="2"/>
        <charset val="238"/>
      </rPr>
      <t>= V</t>
    </r>
    <r>
      <rPr>
        <i/>
        <vertAlign val="subscript"/>
        <sz val="14"/>
        <color theme="1"/>
        <rFont val="Arial Narrow"/>
        <family val="2"/>
        <charset val="238"/>
      </rPr>
      <t>OP-BYTY</t>
    </r>
    <r>
      <rPr>
        <i/>
        <sz val="14"/>
        <color theme="1"/>
        <rFont val="Arial Narrow"/>
        <family val="2"/>
        <charset val="238"/>
      </rPr>
      <t>/200</t>
    </r>
  </si>
  <si>
    <r>
      <t>n</t>
    </r>
    <r>
      <rPr>
        <i/>
        <vertAlign val="subscript"/>
        <sz val="14"/>
        <color theme="1"/>
        <rFont val="Arial Narrow"/>
        <family val="2"/>
        <charset val="238"/>
      </rPr>
      <t xml:space="preserve">osôb </t>
    </r>
    <r>
      <rPr>
        <i/>
        <sz val="14"/>
        <color theme="1"/>
        <rFont val="Arial Narrow"/>
        <family val="2"/>
        <charset val="238"/>
      </rPr>
      <t>= A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/40</t>
    </r>
  </si>
  <si>
    <r>
      <t>n</t>
    </r>
    <r>
      <rPr>
        <i/>
        <vertAlign val="subscript"/>
        <sz val="14"/>
        <color theme="1"/>
        <rFont val="Arial Narrow"/>
        <family val="2"/>
        <charset val="238"/>
      </rPr>
      <t xml:space="preserve">O </t>
    </r>
    <r>
      <rPr>
        <i/>
        <sz val="14"/>
        <color theme="1"/>
        <rFont val="Arial Narrow"/>
        <family val="2"/>
        <charset val="238"/>
      </rPr>
      <t>= A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/20</t>
    </r>
  </si>
  <si>
    <r>
      <t>A</t>
    </r>
    <r>
      <rPr>
        <i/>
        <vertAlign val="subscript"/>
        <sz val="14"/>
        <color theme="1"/>
        <rFont val="Arial Narrow"/>
        <family val="2"/>
        <charset val="238"/>
      </rPr>
      <t xml:space="preserve">b </t>
    </r>
    <r>
      <rPr>
        <i/>
        <sz val="14"/>
        <color theme="1"/>
        <rFont val="Arial Narrow"/>
        <family val="2"/>
        <charset val="238"/>
      </rPr>
      <t>= A</t>
    </r>
    <r>
      <rPr>
        <i/>
        <vertAlign val="subscript"/>
        <sz val="14"/>
        <color theme="1"/>
        <rFont val="Arial Narrow"/>
        <family val="2"/>
        <charset val="238"/>
      </rPr>
      <t>i</t>
    </r>
    <r>
      <rPr>
        <i/>
        <sz val="14"/>
        <color theme="1"/>
        <rFont val="Arial Narrow"/>
        <family val="2"/>
        <charset val="238"/>
      </rPr>
      <t>.n</t>
    </r>
  </si>
  <si>
    <r>
      <t>V</t>
    </r>
    <r>
      <rPr>
        <i/>
        <vertAlign val="subscript"/>
        <sz val="14"/>
        <color theme="1"/>
        <rFont val="Arial Narrow"/>
        <family val="2"/>
        <charset val="238"/>
      </rPr>
      <t xml:space="preserve">b </t>
    </r>
    <r>
      <rPr>
        <i/>
        <sz val="14"/>
        <color theme="1"/>
        <rFont val="Arial Narrow"/>
        <family val="2"/>
        <charset val="238"/>
      </rPr>
      <t>= A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.k</t>
    </r>
    <r>
      <rPr>
        <i/>
        <vertAlign val="subscript"/>
        <sz val="14"/>
        <color theme="1"/>
        <rFont val="Arial Narrow"/>
        <family val="2"/>
        <charset val="238"/>
      </rPr>
      <t>v</t>
    </r>
  </si>
  <si>
    <r>
      <t>V</t>
    </r>
    <r>
      <rPr>
        <i/>
        <vertAlign val="subscript"/>
        <sz val="14"/>
        <color theme="1"/>
        <rFont val="Arial Narrow"/>
        <family val="2"/>
        <charset val="238"/>
      </rPr>
      <t xml:space="preserve">OP-BYTY </t>
    </r>
    <r>
      <rPr>
        <i/>
        <sz val="14"/>
        <color theme="1"/>
        <rFont val="Arial Narrow"/>
        <family val="2"/>
        <charset val="238"/>
      </rPr>
      <t>= 0,8.V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</si>
  <si>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HL-BYT </t>
    </r>
    <r>
      <rPr>
        <b/>
        <i/>
        <sz val="14"/>
        <color theme="1"/>
        <rFont val="Arial Narrow"/>
        <family val="2"/>
        <charset val="238"/>
      </rPr>
      <t>=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HL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  <r>
      <rPr>
        <b/>
        <sz val="14"/>
        <color theme="1"/>
        <rFont val="Arial Narrow"/>
        <family val="2"/>
        <charset val="238"/>
      </rPr>
      <t/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</si>
  <si>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Vb-VYK 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HL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</si>
  <si>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H = H</t>
    </r>
    <r>
      <rPr>
        <i/>
        <vertAlign val="subscript"/>
        <sz val="14"/>
        <color theme="1"/>
        <rFont val="Arial Narrow"/>
        <family val="2"/>
        <charset val="238"/>
      </rPr>
      <t>T</t>
    </r>
    <r>
      <rPr>
        <i/>
        <sz val="14"/>
        <color theme="1"/>
        <rFont val="Arial Narrow"/>
        <family val="2"/>
        <charset val="238"/>
      </rPr>
      <t>+ H</t>
    </r>
    <r>
      <rPr>
        <i/>
        <vertAlign val="subscript"/>
        <sz val="14"/>
        <color theme="1"/>
        <rFont val="Arial Narrow"/>
        <family val="2"/>
        <charset val="238"/>
      </rPr>
      <t>V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</si>
  <si>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hnd1 </t>
    </r>
    <r>
      <rPr>
        <i/>
        <sz val="14"/>
        <color theme="1"/>
        <rFont val="Arial Narrow"/>
        <family val="2"/>
        <charset val="238"/>
      </rPr>
      <t>= Q</t>
    </r>
    <r>
      <rPr>
        <i/>
        <vertAlign val="subscript"/>
        <sz val="14"/>
        <color theme="1"/>
        <rFont val="Arial Narrow"/>
        <family val="2"/>
        <charset val="238"/>
      </rPr>
      <t>h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</si>
  <si>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hnd2 </t>
    </r>
    <r>
      <rPr>
        <i/>
        <sz val="14"/>
        <color theme="1"/>
        <rFont val="Arial Narrow"/>
        <family val="2"/>
        <charset val="238"/>
      </rPr>
      <t>= Q</t>
    </r>
    <r>
      <rPr>
        <i/>
        <vertAlign val="subscript"/>
        <sz val="14"/>
        <color theme="1"/>
        <rFont val="Arial Narrow"/>
        <family val="2"/>
        <charset val="238"/>
      </rPr>
      <t>h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</si>
  <si>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HL</t>
    </r>
    <r>
      <rPr>
        <b/>
        <i/>
        <sz val="14"/>
        <color theme="1"/>
        <rFont val="Arial Narrow"/>
        <family val="2"/>
        <charset val="238"/>
      </rPr>
      <t>= H.(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i</t>
    </r>
    <r>
      <rPr>
        <b/>
        <i/>
        <sz val="14"/>
        <color theme="1"/>
        <rFont val="Arial Narrow"/>
        <family val="2"/>
        <charset val="238"/>
      </rPr>
      <t xml:space="preserve"> - 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e</t>
    </r>
    <r>
      <rPr>
        <b/>
        <i/>
        <sz val="14"/>
        <color theme="1"/>
        <rFont val="Arial Narrow"/>
        <family val="2"/>
        <charset val="238"/>
      </rPr>
      <t>) + A</t>
    </r>
    <r>
      <rPr>
        <b/>
        <i/>
        <vertAlign val="subscript"/>
        <sz val="14"/>
        <color theme="1"/>
        <rFont val="Arial Narrow"/>
        <family val="2"/>
        <charset val="238"/>
      </rPr>
      <t>i</t>
    </r>
    <r>
      <rPr>
        <b/>
        <i/>
        <sz val="14"/>
        <color theme="1"/>
        <rFont val="Arial Narrow"/>
        <family val="2"/>
        <charset val="238"/>
      </rPr>
      <t>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hu,i</t>
    </r>
  </si>
  <si>
    <t>Energetická trieda na vykurovanie -                        Vyhláška č. 35/2020 Z. z. (vyhláška č. 364/2012 Z. z., vyhláška č. 324/2016 Z. z.)</t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</si>
  <si>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E-VYK </t>
    </r>
    <r>
      <rPr>
        <b/>
        <i/>
        <sz val="14"/>
        <color theme="1"/>
        <rFont val="Arial Narrow"/>
        <family val="2"/>
        <charset val="238"/>
      </rPr>
      <t>= (Q</t>
    </r>
    <r>
      <rPr>
        <b/>
        <i/>
        <vertAlign val="subscript"/>
        <sz val="14"/>
        <color theme="1"/>
        <rFont val="Arial Narrow"/>
        <family val="2"/>
        <charset val="238"/>
      </rPr>
      <t>hnd2</t>
    </r>
    <r>
      <rPr>
        <b/>
        <i/>
        <sz val="14"/>
        <color theme="1"/>
        <rFont val="Arial Narrow"/>
        <family val="2"/>
        <charset val="238"/>
      </rPr>
      <t>/</t>
    </r>
    <r>
      <rPr>
        <b/>
        <i/>
        <sz val="14"/>
        <color theme="1"/>
        <rFont val="Symbol"/>
        <family val="1"/>
        <charset val="2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VS-CZT</t>
    </r>
    <r>
      <rPr>
        <b/>
        <i/>
        <sz val="14"/>
        <color theme="1"/>
        <rFont val="Arial Narrow"/>
        <family val="2"/>
        <charset val="238"/>
      </rPr>
      <t>).100</t>
    </r>
  </si>
  <si>
    <r>
      <t xml:space="preserve">Potreba energie na vykurovanie  pre celú budovu,                                 </t>
    </r>
    <r>
      <rPr>
        <b/>
        <i/>
        <sz val="14"/>
        <color theme="1"/>
        <rFont val="Arial Narrow"/>
        <family val="2"/>
        <charset val="238"/>
      </rPr>
      <t>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VYK(kWh/a) </t>
    </r>
    <r>
      <rPr>
        <b/>
        <i/>
        <sz val="14"/>
        <color theme="1"/>
        <rFont val="Arial Narrow"/>
        <family val="2"/>
        <charset val="238"/>
      </rPr>
      <t>= q</t>
    </r>
    <r>
      <rPr>
        <b/>
        <i/>
        <vertAlign val="subscript"/>
        <sz val="14"/>
        <color theme="1"/>
        <rFont val="Arial Narrow"/>
        <family val="2"/>
        <charset val="238"/>
      </rPr>
      <t>E-VYK</t>
    </r>
    <r>
      <rPr>
        <b/>
        <i/>
        <sz val="14"/>
        <color theme="1"/>
        <rFont val="Arial Narrow"/>
        <family val="2"/>
        <charset val="238"/>
      </rPr>
      <t>.A</t>
    </r>
    <r>
      <rPr>
        <b/>
        <i/>
        <vertAlign val="subscript"/>
        <sz val="14"/>
        <color theme="1"/>
        <rFont val="Arial Narrow"/>
        <family val="2"/>
        <charset val="238"/>
      </rPr>
      <t>b</t>
    </r>
    <r>
      <rPr>
        <b/>
        <sz val="14"/>
        <color theme="1"/>
        <rFont val="Arial Narrow"/>
        <family val="2"/>
        <charset val="238"/>
      </rPr>
      <t xml:space="preserve"> (kWh/a);          </t>
    </r>
    <r>
      <rPr>
        <b/>
        <i/>
        <sz val="14"/>
        <color theme="1"/>
        <rFont val="Arial Narrow"/>
        <family val="2"/>
        <charset val="238"/>
      </rPr>
      <t>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VYK(GJ/a) </t>
    </r>
    <r>
      <rPr>
        <b/>
        <i/>
        <sz val="14"/>
        <color theme="1"/>
        <rFont val="Arial Narrow"/>
        <family val="2"/>
        <charset val="238"/>
      </rPr>
      <t>= 3,6.q</t>
    </r>
    <r>
      <rPr>
        <b/>
        <i/>
        <vertAlign val="subscript"/>
        <sz val="14"/>
        <color theme="1"/>
        <rFont val="Arial Narrow"/>
        <family val="2"/>
        <charset val="238"/>
      </rPr>
      <t>E-VYK</t>
    </r>
    <r>
      <rPr>
        <b/>
        <i/>
        <sz val="14"/>
        <color theme="1"/>
        <rFont val="Arial Narrow"/>
        <family val="2"/>
        <charset val="238"/>
      </rPr>
      <t>.A</t>
    </r>
    <r>
      <rPr>
        <b/>
        <i/>
        <vertAlign val="subscript"/>
        <sz val="14"/>
        <color theme="1"/>
        <rFont val="Arial Narrow"/>
        <family val="2"/>
        <charset val="238"/>
      </rPr>
      <t>b</t>
    </r>
    <r>
      <rPr>
        <b/>
        <i/>
        <sz val="14"/>
        <color theme="1"/>
        <rFont val="Arial Narrow"/>
        <family val="2"/>
        <charset val="238"/>
      </rPr>
      <t>/1000</t>
    </r>
    <r>
      <rPr>
        <b/>
        <sz val="14"/>
        <color theme="1"/>
        <rFont val="Arial Narrow"/>
        <family val="2"/>
        <charset val="238"/>
      </rPr>
      <t xml:space="preserve"> (GJ/a)</t>
    </r>
  </si>
  <si>
    <r>
      <t xml:space="preserve">Cena za vykurovanie celej budovy                                        </t>
    </r>
    <r>
      <rPr>
        <b/>
        <i/>
        <sz val="14"/>
        <color rgb="FFFF0000"/>
        <rFont val="Arial Narrow"/>
        <family val="2"/>
        <charset val="238"/>
      </rPr>
      <t>C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OBJ-VYK </t>
    </r>
    <r>
      <rPr>
        <b/>
        <i/>
        <sz val="14"/>
        <color rgb="FFFF0000"/>
        <rFont val="Arial Narrow"/>
        <family val="2"/>
        <charset val="238"/>
      </rPr>
      <t>= VZMCT.E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VYK </t>
    </r>
    <r>
      <rPr>
        <b/>
        <i/>
        <sz val="14"/>
        <color rgb="FFFF0000"/>
        <rFont val="Arial Narrow"/>
        <family val="2"/>
        <charset val="238"/>
      </rPr>
      <t>+ FZMCT.(</t>
    </r>
    <r>
      <rPr>
        <b/>
        <i/>
        <sz val="14"/>
        <color rgb="FFFF0000"/>
        <rFont val="Symbol"/>
        <family val="1"/>
        <charset val="2"/>
      </rPr>
      <t>F</t>
    </r>
    <r>
      <rPr>
        <b/>
        <i/>
        <vertAlign val="subscript"/>
        <sz val="14"/>
        <color rgb="FFFF0000"/>
        <rFont val="Arial Narrow"/>
        <family val="2"/>
        <charset val="238"/>
      </rPr>
      <t>HL</t>
    </r>
    <r>
      <rPr>
        <b/>
        <i/>
        <sz val="14"/>
        <color rgb="FFFF0000"/>
        <rFont val="Arial Narrow"/>
        <family val="2"/>
        <charset val="238"/>
      </rPr>
      <t>/1000)</t>
    </r>
    <r>
      <rPr>
        <b/>
        <i/>
        <sz val="14"/>
        <color theme="1"/>
        <rFont val="Arial Narrow"/>
        <family val="2"/>
        <charset val="238"/>
      </rPr>
      <t xml:space="preserve">   </t>
    </r>
    <r>
      <rPr>
        <b/>
        <sz val="14"/>
        <color theme="1"/>
        <rFont val="Arial Narrow"/>
        <family val="2"/>
        <charset val="238"/>
      </rPr>
      <t xml:space="preserve">                 VZMCT – variabilná zložka maximálnej ceny tepla </t>
    </r>
    <r>
      <rPr>
        <b/>
        <sz val="14"/>
        <color rgb="FF0000FF"/>
        <rFont val="Arial Narrow"/>
        <family val="2"/>
        <charset val="238"/>
      </rPr>
      <t>0,0558 €/kWh</t>
    </r>
    <r>
      <rPr>
        <b/>
        <sz val="14"/>
        <color theme="1"/>
        <rFont val="Arial Narrow"/>
        <family val="2"/>
        <charset val="238"/>
      </rPr>
      <t xml:space="preserve">; FZMCT – fixná zložka maximálnej ceny tepla s primeraným ziskom </t>
    </r>
    <r>
      <rPr>
        <b/>
        <sz val="14"/>
        <color rgb="FF0000FF"/>
        <rFont val="Arial Narrow"/>
        <family val="2"/>
        <charset val="238"/>
      </rPr>
      <t>165,4317 €/kW</t>
    </r>
    <r>
      <rPr>
        <b/>
        <sz val="14"/>
        <color theme="1"/>
        <rFont val="Arial Narrow"/>
        <family val="2"/>
        <charset val="238"/>
      </rPr>
      <t xml:space="preserve">; pre </t>
    </r>
    <r>
      <rPr>
        <b/>
        <sz val="14"/>
        <color rgb="FFFF0000"/>
        <rFont val="Arial Narrow"/>
        <family val="2"/>
        <charset val="238"/>
      </rPr>
      <t>Petržalku (od 01.01.2019 do 31.12.2021)</t>
    </r>
    <r>
      <rPr>
        <b/>
        <sz val="14"/>
        <color theme="1"/>
        <rFont val="Arial Narrow"/>
        <family val="2"/>
        <charset val="238"/>
      </rPr>
      <t xml:space="preserve">  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</si>
  <si>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OBJ-VYK </t>
    </r>
    <r>
      <rPr>
        <b/>
        <i/>
        <sz val="14"/>
        <color theme="1"/>
        <rFont val="Arial Narrow"/>
        <family val="2"/>
        <charset val="238"/>
      </rPr>
      <t>= 0,0558.E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VYK </t>
    </r>
    <r>
      <rPr>
        <b/>
        <i/>
        <sz val="14"/>
        <color theme="1"/>
        <rFont val="Arial Narrow"/>
        <family val="2"/>
        <charset val="238"/>
      </rPr>
      <t>+ 165,4317.(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HL</t>
    </r>
    <r>
      <rPr>
        <b/>
        <i/>
        <sz val="14"/>
        <color theme="1"/>
        <rFont val="Arial Narrow"/>
        <family val="2"/>
        <charset val="238"/>
      </rPr>
      <t>/1000)</t>
    </r>
  </si>
  <si>
    <r>
      <t xml:space="preserve">Potreba energie na vykurovaniev jednom byte, </t>
    </r>
    <r>
      <rPr>
        <i/>
        <sz val="14"/>
        <color theme="1"/>
        <rFont val="Arial Narrow"/>
        <family val="2"/>
        <charset val="238"/>
      </rPr>
      <t>E</t>
    </r>
    <r>
      <rPr>
        <i/>
        <vertAlign val="subscript"/>
        <sz val="14"/>
        <color theme="1"/>
        <rFont val="Arial Narrow"/>
        <family val="2"/>
        <charset val="238"/>
      </rPr>
      <t xml:space="preserve">VYK,BYT(GJ/a) </t>
    </r>
    <r>
      <rPr>
        <i/>
        <sz val="14"/>
        <color theme="1"/>
        <rFont val="Arial Narrow"/>
        <family val="2"/>
        <charset val="238"/>
      </rPr>
      <t>= E</t>
    </r>
    <r>
      <rPr>
        <i/>
        <vertAlign val="subscript"/>
        <sz val="14"/>
        <color theme="1"/>
        <rFont val="Arial Narrow"/>
        <family val="2"/>
        <charset val="238"/>
      </rPr>
      <t>VYK(GJ/a)</t>
    </r>
    <r>
      <rPr>
        <i/>
        <sz val="14"/>
        <color theme="1"/>
        <rFont val="Arial Narrow"/>
        <family val="2"/>
        <charset val="238"/>
      </rPr>
      <t>/n</t>
    </r>
    <r>
      <rPr>
        <i/>
        <vertAlign val="subscript"/>
        <sz val="14"/>
        <color theme="1"/>
        <rFont val="Arial Narrow"/>
        <family val="2"/>
        <charset val="238"/>
      </rPr>
      <t xml:space="preserve">BYT </t>
    </r>
    <r>
      <rPr>
        <sz val="14"/>
        <color theme="1"/>
        <rFont val="Arial Narrow"/>
        <family val="2"/>
        <charset val="238"/>
      </rPr>
      <t xml:space="preserve">                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</si>
  <si>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ab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OBJ-VYK</t>
    </r>
    <r>
      <rPr>
        <b/>
        <i/>
        <sz val="14"/>
        <color theme="1"/>
        <rFont val="Arial Narrow"/>
        <family val="2"/>
        <charset val="238"/>
      </rPr>
      <t>/A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</si>
  <si>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OBJ-VYK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</si>
  <si>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</t>
    </r>
    <r>
      <rPr>
        <b/>
        <i/>
        <sz val="14"/>
        <color theme="1"/>
        <rFont val="Arial Narrow"/>
        <family val="2"/>
        <charset val="238"/>
      </rPr>
      <t>= (C</t>
    </r>
    <r>
      <rPr>
        <b/>
        <i/>
        <vertAlign val="subscript"/>
        <sz val="14"/>
        <color theme="1"/>
        <rFont val="Arial Narrow"/>
        <family val="2"/>
        <charset val="238"/>
      </rPr>
      <t>OBJ-VYK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  <r>
      <rPr>
        <b/>
        <i/>
        <sz val="14"/>
        <color theme="1"/>
        <rFont val="Arial Narrow"/>
        <family val="2"/>
        <charset val="238"/>
      </rPr>
      <t>)/12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</si>
  <si>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E(GJ/a)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OBJ-VYK</t>
    </r>
    <r>
      <rPr>
        <b/>
        <i/>
        <sz val="14"/>
        <color theme="1"/>
        <rFont val="Arial Narrow"/>
        <family val="2"/>
        <charset val="238"/>
      </rPr>
      <t>/E</t>
    </r>
    <r>
      <rPr>
        <b/>
        <i/>
        <vertAlign val="subscript"/>
        <sz val="14"/>
        <color theme="1"/>
        <rFont val="Arial Narrow"/>
        <family val="2"/>
        <charset val="238"/>
      </rPr>
      <t>VYK(GJ/a)</t>
    </r>
  </si>
  <si>
    <r>
      <t>n</t>
    </r>
    <r>
      <rPr>
        <i/>
        <vertAlign val="subscript"/>
        <sz val="14"/>
        <color theme="1"/>
        <rFont val="Arial Narrow"/>
        <family val="2"/>
        <charset val="238"/>
      </rPr>
      <t>osôb</t>
    </r>
    <r>
      <rPr>
        <i/>
        <sz val="14"/>
        <color theme="1"/>
        <rFont val="Arial Narrow"/>
        <family val="2"/>
        <charset val="238"/>
      </rPr>
      <t>=A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/40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</si>
  <si>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TV</t>
    </r>
    <r>
      <rPr>
        <b/>
        <sz val="14"/>
        <color theme="1"/>
        <rFont val="Arial Narrow"/>
        <family val="2"/>
        <charset val="238"/>
      </rPr>
      <t/>
    </r>
  </si>
  <si>
    <r>
      <t>V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TV </t>
    </r>
    <r>
      <rPr>
        <b/>
        <i/>
        <sz val="14"/>
        <color theme="1"/>
        <rFont val="Arial Narrow"/>
        <family val="2"/>
        <charset val="238"/>
      </rPr>
      <t>= DO</t>
    </r>
    <r>
      <rPr>
        <b/>
        <i/>
        <vertAlign val="subscript"/>
        <sz val="14"/>
        <color theme="1"/>
        <rFont val="Arial Narrow"/>
        <family val="2"/>
        <charset val="238"/>
      </rPr>
      <t>TV-osoba</t>
    </r>
    <r>
      <rPr>
        <b/>
        <i/>
        <sz val="14"/>
        <color theme="1"/>
        <rFont val="Arial Narrow"/>
        <family val="2"/>
        <charset val="238"/>
      </rPr>
      <t>.n</t>
    </r>
    <r>
      <rPr>
        <b/>
        <i/>
        <vertAlign val="subscript"/>
        <sz val="14"/>
        <color theme="1"/>
        <rFont val="Arial Narrow"/>
        <family val="2"/>
        <charset val="238"/>
      </rPr>
      <t>osôb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</si>
  <si>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TV-BYT </t>
    </r>
    <r>
      <rPr>
        <b/>
        <i/>
        <sz val="14"/>
        <color theme="1"/>
        <rFont val="Arial Narrow"/>
        <family val="2"/>
        <charset val="238"/>
      </rPr>
      <t>=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TV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</si>
  <si>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Vb-TV 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TV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</si>
  <si>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Ab-TV 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TV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</si>
  <si>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t>(l/deň)</t>
  </si>
  <si>
    <r>
      <rPr>
        <b/>
        <i/>
        <sz val="14"/>
        <color theme="1"/>
        <rFont val="Arial Narrow"/>
        <family val="2"/>
        <charset val="238"/>
      </rPr>
      <t xml:space="preserve">i </t>
    </r>
    <r>
      <rPr>
        <b/>
        <sz val="14"/>
        <color theme="1"/>
        <rFont val="Arial Narrow"/>
        <family val="2"/>
        <charset val="238"/>
      </rPr>
      <t xml:space="preserve">                                (-)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</si>
  <si>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O  </t>
    </r>
    <r>
      <rPr>
        <b/>
        <i/>
        <sz val="14"/>
        <color theme="1"/>
        <rFont val="Arial Narrow"/>
        <family val="2"/>
        <charset val="238"/>
      </rPr>
      <t xml:space="preserve">= </t>
    </r>
    <r>
      <rPr>
        <b/>
        <i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 Narrow"/>
        <family val="2"/>
        <charset val="238"/>
      </rPr>
      <t>.i.q</t>
    </r>
    <r>
      <rPr>
        <b/>
        <i/>
        <vertAlign val="subscript"/>
        <sz val="14"/>
        <color theme="1"/>
        <rFont val="Arial Narrow"/>
        <family val="2"/>
        <charset val="238"/>
      </rPr>
      <t>n</t>
    </r>
    <r>
      <rPr>
        <b/>
        <i/>
        <sz val="14"/>
        <color theme="1"/>
        <rFont val="Arial Narrow"/>
        <family val="2"/>
        <charset val="238"/>
      </rPr>
      <t xml:space="preserve">   </t>
    </r>
    <r>
      <rPr>
        <b/>
        <sz val="14"/>
        <color theme="1"/>
        <rFont val="Arial Narrow"/>
        <family val="2"/>
        <charset val="238"/>
      </rPr>
      <t xml:space="preserve">               (W)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</si>
  <si>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Z-O  </t>
    </r>
    <r>
      <rPr>
        <b/>
        <i/>
        <sz val="14"/>
        <color theme="1"/>
        <rFont val="Arial Narrow"/>
        <family val="2"/>
        <charset val="238"/>
      </rPr>
      <t>= i.q</t>
    </r>
    <r>
      <rPr>
        <b/>
        <i/>
        <vertAlign val="subscript"/>
        <sz val="14"/>
        <color theme="1"/>
        <rFont val="Arial Narrow"/>
        <family val="2"/>
        <charset val="238"/>
      </rPr>
      <t>n</t>
    </r>
    <r>
      <rPr>
        <b/>
        <i/>
        <sz val="14"/>
        <color theme="1"/>
        <rFont val="Arial Narrow"/>
        <family val="2"/>
        <charset val="238"/>
      </rPr>
      <t xml:space="preserve"> </t>
    </r>
    <r>
      <rPr>
        <b/>
        <sz val="14"/>
        <color theme="1"/>
        <rFont val="Arial Narrow"/>
        <family val="2"/>
        <charset val="238"/>
      </rPr>
      <t xml:space="preserve">                  (W)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</si>
  <si>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Z  </t>
    </r>
    <r>
      <rPr>
        <b/>
        <i/>
        <sz val="14"/>
        <color theme="1"/>
        <rFont val="Arial Narrow"/>
        <family val="2"/>
        <charset val="238"/>
      </rPr>
      <t>= 0,8.i.q</t>
    </r>
    <r>
      <rPr>
        <b/>
        <i/>
        <vertAlign val="subscript"/>
        <sz val="14"/>
        <color theme="1"/>
        <rFont val="Arial Narrow"/>
        <family val="2"/>
        <charset val="238"/>
      </rPr>
      <t>n</t>
    </r>
    <r>
      <rPr>
        <b/>
        <i/>
        <sz val="14"/>
        <color theme="1"/>
        <rFont val="Arial Narrow"/>
        <family val="2"/>
        <charset val="238"/>
      </rPr>
      <t xml:space="preserve">      </t>
    </r>
    <r>
      <rPr>
        <b/>
        <sz val="14"/>
        <color theme="1"/>
        <rFont val="Arial Narrow"/>
        <family val="2"/>
        <charset val="238"/>
      </rPr>
      <t xml:space="preserve">         (W)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</si>
  <si>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n  </t>
    </r>
    <r>
      <rPr>
        <b/>
        <i/>
        <sz val="14"/>
        <color theme="1"/>
        <rFont val="Arial Narrow"/>
        <family val="2"/>
        <charset val="238"/>
      </rPr>
      <t>= 0,12 + 15.i</t>
    </r>
    <r>
      <rPr>
        <b/>
        <i/>
        <vertAlign val="superscript"/>
        <sz val="14"/>
        <color theme="1"/>
        <rFont val="Arial Narrow"/>
        <family val="2"/>
        <charset val="238"/>
      </rPr>
      <t>-2/3</t>
    </r>
    <r>
      <rPr>
        <b/>
        <sz val="14"/>
        <color theme="1"/>
        <rFont val="Arial Narrow"/>
        <family val="2"/>
        <charset val="238"/>
      </rPr>
      <t xml:space="preserve">        (W)</t>
    </r>
  </si>
  <si>
    <t>Priemerná potreba tepla na prípravu TV na osobu (kWh/(os.deň)</t>
  </si>
  <si>
    <r>
      <rPr>
        <b/>
        <i/>
        <sz val="14"/>
        <color theme="1"/>
        <rFont val="Symbol"/>
        <family val="1"/>
        <charset val="2"/>
      </rPr>
      <t>d</t>
    </r>
    <r>
      <rPr>
        <sz val="14"/>
        <color theme="1"/>
        <rFont val="Symbolň"/>
        <charset val="238"/>
      </rPr>
      <t xml:space="preserve">       </t>
    </r>
    <r>
      <rPr>
        <sz val="14"/>
        <color theme="1"/>
        <rFont val="Arial Narrow"/>
        <family val="2"/>
        <charset val="238"/>
      </rPr>
      <t>pre zmiešaný spôsob prípravy TV</t>
    </r>
  </si>
  <si>
    <r>
      <rPr>
        <b/>
        <i/>
        <sz val="14"/>
        <color theme="1"/>
        <rFont val="Symbol"/>
        <family val="1"/>
        <charset val="2"/>
      </rPr>
      <t>d</t>
    </r>
    <r>
      <rPr>
        <sz val="14"/>
        <color theme="1"/>
        <rFont val="Arial Narrow"/>
        <family val="2"/>
        <charset val="238"/>
      </rPr>
      <t xml:space="preserve">         pre prietokový spôsob prípravy TV</t>
    </r>
  </si>
  <si>
    <r>
      <t xml:space="preserve">Počet obyvateľov </t>
    </r>
    <r>
      <rPr>
        <b/>
        <i/>
        <sz val="14"/>
        <color theme="1"/>
        <rFont val="Arial Narrow"/>
        <family val="2"/>
        <charset val="238"/>
      </rPr>
      <t>n</t>
    </r>
    <r>
      <rPr>
        <b/>
        <i/>
        <vertAlign val="subscript"/>
        <sz val="14"/>
        <color theme="1"/>
        <rFont val="Arial Narrow"/>
        <family val="2"/>
        <charset val="238"/>
      </rPr>
      <t>osôb</t>
    </r>
    <r>
      <rPr>
        <b/>
        <sz val="14"/>
        <color theme="1"/>
        <rFont val="Arial Narrow"/>
        <family val="2"/>
        <charset val="238"/>
      </rPr>
      <t xml:space="preserve"> (stĺpec č. 12)</t>
    </r>
  </si>
  <si>
    <r>
      <t xml:space="preserve">Počet osôb, </t>
    </r>
    <r>
      <rPr>
        <b/>
        <i/>
        <sz val="14"/>
        <color theme="1"/>
        <rFont val="Arial Narrow"/>
        <family val="2"/>
        <charset val="238"/>
      </rPr>
      <t>n</t>
    </r>
    <r>
      <rPr>
        <b/>
        <i/>
        <vertAlign val="subscript"/>
        <sz val="14"/>
        <color theme="1"/>
        <rFont val="Arial Narrow"/>
        <family val="2"/>
        <charset val="238"/>
      </rPr>
      <t>osôb</t>
    </r>
    <r>
      <rPr>
        <b/>
        <sz val="14"/>
        <color theme="1"/>
        <rFont val="Arial Narrow"/>
        <family val="2"/>
        <charset val="238"/>
      </rPr>
      <t xml:space="preserve"> (stĺpec č. 12)</t>
    </r>
  </si>
  <si>
    <r>
      <t xml:space="preserve">Potreba tepla na prípravu TV,                       </t>
    </r>
    <r>
      <rPr>
        <b/>
        <i/>
        <sz val="14"/>
        <color theme="1"/>
        <rFont val="Arial Narrow"/>
        <family val="2"/>
        <charset val="238"/>
      </rPr>
      <t>q</t>
    </r>
    <r>
      <rPr>
        <b/>
        <sz val="14"/>
        <color theme="1"/>
        <rFont val="Arial Narrow"/>
        <family val="2"/>
        <charset val="238"/>
      </rPr>
      <t xml:space="preserve">  (kWh/(os.deň) volíme podľa potreby tepla na prípravu TV na osobu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</si>
  <si>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d  </t>
    </r>
    <r>
      <rPr>
        <b/>
        <i/>
        <sz val="14"/>
        <color theme="1"/>
        <rFont val="Arial Narrow"/>
        <family val="2"/>
        <charset val="238"/>
      </rPr>
      <t xml:space="preserve">= q.i  </t>
    </r>
    <r>
      <rPr>
        <b/>
        <sz val="14"/>
        <color theme="1"/>
        <rFont val="Arial Narrow"/>
        <family val="2"/>
        <charset val="238"/>
      </rPr>
      <t xml:space="preserve">           (kWh/deň)</t>
    </r>
  </si>
  <si>
    <r>
      <rPr>
        <b/>
        <i/>
        <sz val="14"/>
        <color theme="1"/>
        <rFont val="Arial Narrow"/>
        <family val="2"/>
        <charset val="238"/>
      </rPr>
      <t xml:space="preserve">i </t>
    </r>
    <r>
      <rPr>
        <b/>
        <sz val="14"/>
        <color theme="1"/>
        <rFont val="Arial Narrow"/>
        <family val="2"/>
        <charset val="238"/>
      </rPr>
      <t xml:space="preserve">                              (-)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</si>
  <si>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Z  </t>
    </r>
    <r>
      <rPr>
        <b/>
        <i/>
        <sz val="14"/>
        <color theme="1"/>
        <rFont val="Arial Narrow"/>
        <family val="2"/>
        <charset val="238"/>
      </rPr>
      <t>= V</t>
    </r>
    <r>
      <rPr>
        <b/>
        <i/>
        <vertAlign val="subscript"/>
        <sz val="14"/>
        <color theme="1"/>
        <rFont val="Arial Narrow"/>
        <family val="2"/>
        <charset val="238"/>
      </rPr>
      <t>Z</t>
    </r>
    <r>
      <rPr>
        <b/>
        <i/>
        <sz val="14"/>
        <color theme="1"/>
        <rFont val="Arial Narrow"/>
        <family val="2"/>
        <charset val="238"/>
      </rPr>
      <t>.(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t</t>
    </r>
    <r>
      <rPr>
        <b/>
        <i/>
        <sz val="14"/>
        <color theme="1"/>
        <rFont val="Arial Narrow"/>
        <family val="2"/>
        <charset val="238"/>
      </rPr>
      <t>-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s</t>
    </r>
    <r>
      <rPr>
        <b/>
        <i/>
        <sz val="14"/>
        <color theme="1"/>
        <rFont val="Arial Narrow"/>
        <family val="2"/>
        <charset val="238"/>
      </rPr>
      <t xml:space="preserve">)/(860.z) </t>
    </r>
    <r>
      <rPr>
        <b/>
        <sz val="14"/>
        <color theme="1"/>
        <rFont val="Arial Narrow"/>
        <family val="2"/>
        <charset val="238"/>
      </rPr>
      <t xml:space="preserve">      (W)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</si>
  <si>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Z-O  </t>
    </r>
    <r>
      <rPr>
        <b/>
        <i/>
        <sz val="14"/>
        <color theme="1"/>
        <rFont val="Arial Narrow"/>
        <family val="2"/>
        <charset val="238"/>
      </rPr>
      <t>= 0,325.Q</t>
    </r>
    <r>
      <rPr>
        <b/>
        <i/>
        <vertAlign val="subscript"/>
        <sz val="14"/>
        <color theme="1"/>
        <rFont val="Arial Narrow"/>
        <family val="2"/>
        <charset val="238"/>
      </rPr>
      <t>d</t>
    </r>
    <r>
      <rPr>
        <b/>
        <i/>
        <sz val="14"/>
        <color theme="1"/>
        <rFont val="Arial Narrow"/>
        <family val="2"/>
        <charset val="238"/>
      </rPr>
      <t>.</t>
    </r>
    <r>
      <rPr>
        <b/>
        <i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 Narrow"/>
        <family val="2"/>
        <charset val="238"/>
      </rPr>
      <t xml:space="preserve">     </t>
    </r>
    <r>
      <rPr>
        <b/>
        <sz val="14"/>
        <color theme="1"/>
        <rFont val="Arial Narrow"/>
        <family val="2"/>
        <charset val="238"/>
      </rPr>
      <t xml:space="preserve">  (W)</t>
    </r>
  </si>
  <si>
    <r>
      <rPr>
        <b/>
        <i/>
        <sz val="14"/>
        <color theme="1"/>
        <rFont val="Arial Narrow"/>
        <family val="2"/>
        <charset val="238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O  </t>
    </r>
    <r>
      <rPr>
        <b/>
        <i/>
        <sz val="14"/>
        <color theme="1"/>
        <rFont val="Arial Narrow"/>
        <family val="2"/>
        <charset val="238"/>
      </rPr>
      <t>= 0,325.Q</t>
    </r>
    <r>
      <rPr>
        <b/>
        <i/>
        <vertAlign val="subscript"/>
        <sz val="14"/>
        <color theme="1"/>
        <rFont val="Arial Narrow"/>
        <family val="2"/>
        <charset val="238"/>
      </rPr>
      <t>d</t>
    </r>
    <r>
      <rPr>
        <b/>
        <i/>
        <sz val="14"/>
        <color theme="1"/>
        <rFont val="Arial Narrow"/>
        <family val="2"/>
        <charset val="238"/>
      </rPr>
      <t>.</t>
    </r>
    <r>
      <rPr>
        <b/>
        <i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 Narrow"/>
        <family val="2"/>
        <charset val="238"/>
      </rPr>
      <t xml:space="preserve">  </t>
    </r>
    <r>
      <rPr>
        <b/>
        <sz val="14"/>
        <color theme="1"/>
        <rFont val="Arial Narrow"/>
        <family val="2"/>
        <charset val="238"/>
      </rPr>
      <t xml:space="preserve">        (W)</t>
    </r>
  </si>
  <si>
    <r>
      <rPr>
        <b/>
        <sz val="14"/>
        <color rgb="FFFF0000"/>
        <rFont val="Arial Narrow"/>
        <family val="2"/>
        <charset val="238"/>
      </rPr>
      <t>Potreba tepla na prípravu teplej vody</t>
    </r>
    <r>
      <rPr>
        <sz val="14"/>
        <color theme="1"/>
        <rFont val="Arial Narrow"/>
        <family val="2"/>
        <charset val="238"/>
      </rPr>
      <t xml:space="preserve"> </t>
    </r>
    <r>
      <rPr>
        <b/>
        <sz val="14"/>
        <color rgb="FFFF0000"/>
        <rFont val="Arial Narrow"/>
        <family val="2"/>
        <charset val="238"/>
      </rPr>
      <t xml:space="preserve">v zmysle vyhlášky č. 35/2020 Z. z. pre BD  </t>
    </r>
    <r>
      <rPr>
        <b/>
        <i/>
        <sz val="14"/>
        <color rgb="FFFF0000"/>
        <rFont val="Arial Narrow"/>
        <family val="2"/>
        <charset val="238"/>
      </rPr>
      <t>Q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TV </t>
    </r>
    <r>
      <rPr>
        <b/>
        <i/>
        <sz val="14"/>
        <color rgb="FFFF0000"/>
        <rFont val="Arial Narrow"/>
        <family val="2"/>
        <charset val="238"/>
      </rPr>
      <t>= 20.A</t>
    </r>
    <r>
      <rPr>
        <b/>
        <i/>
        <vertAlign val="subscript"/>
        <sz val="14"/>
        <color rgb="FFFF0000"/>
        <rFont val="Arial Narrow"/>
        <family val="2"/>
        <charset val="238"/>
      </rPr>
      <t>b</t>
    </r>
    <r>
      <rPr>
        <b/>
        <vertAlign val="subscript"/>
        <sz val="14"/>
        <color rgb="FFFF0000"/>
        <rFont val="Arial Narrow"/>
        <family val="2"/>
        <charset val="238"/>
      </rPr>
      <t xml:space="preserve">, </t>
    </r>
    <r>
      <rPr>
        <b/>
        <sz val="14"/>
        <color rgb="FFFF0000"/>
        <rFont val="Arial Narrow"/>
        <family val="2"/>
        <charset val="238"/>
      </rPr>
      <t xml:space="preserve">pre AB </t>
    </r>
    <r>
      <rPr>
        <b/>
        <i/>
        <sz val="14"/>
        <color rgb="FFFF0000"/>
        <rFont val="Arial Narrow"/>
        <family val="2"/>
        <charset val="238"/>
      </rPr>
      <t>Q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TV </t>
    </r>
    <r>
      <rPr>
        <b/>
        <i/>
        <sz val="14"/>
        <color rgb="FFFF0000"/>
        <rFont val="Arial Narrow"/>
        <family val="2"/>
        <charset val="238"/>
      </rPr>
      <t>= 6.A</t>
    </r>
    <r>
      <rPr>
        <b/>
        <i/>
        <vertAlign val="subscript"/>
        <sz val="14"/>
        <color rgb="FFFF0000"/>
        <rFont val="Arial Narrow"/>
        <family val="2"/>
        <charset val="238"/>
      </rPr>
      <t>b</t>
    </r>
  </si>
  <si>
    <r>
      <rPr>
        <i/>
        <sz val="14"/>
        <color theme="1"/>
        <rFont val="Symbol"/>
        <family val="1"/>
        <charset val="2"/>
      </rPr>
      <t>h</t>
    </r>
    <r>
      <rPr>
        <i/>
        <vertAlign val="subscript"/>
        <sz val="14"/>
        <color theme="1"/>
        <rFont val="Arial Narrow"/>
        <family val="2"/>
        <charset val="238"/>
      </rPr>
      <t>TV</t>
    </r>
  </si>
  <si>
    <r>
      <rPr>
        <b/>
        <sz val="14"/>
        <color theme="1"/>
        <rFont val="Arial Narrow"/>
        <family val="2"/>
        <charset val="238"/>
      </rPr>
      <t>Merná potreba tepla na prípravu TV</t>
    </r>
    <r>
      <rPr>
        <sz val="14"/>
        <color theme="1"/>
        <rFont val="Arial Narrow"/>
        <family val="2"/>
        <charset val="238"/>
      </rPr>
      <t xml:space="preserve"> vztianutá na obostavaný priestor </t>
    </r>
    <r>
      <rPr>
        <i/>
        <sz val="14"/>
        <color theme="1"/>
        <rFont val="Arial Narrow"/>
        <family val="2"/>
        <charset val="238"/>
      </rPr>
      <t>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</si>
  <si>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theme="1"/>
        <rFont val="Arial Narrow"/>
        <family val="2"/>
        <charset val="238"/>
      </rPr>
      <t xml:space="preserve">Merná potreba tepla na prípravu TV </t>
    </r>
    <r>
      <rPr>
        <sz val="14"/>
        <color theme="1"/>
        <rFont val="Arial Narrow"/>
        <family val="2"/>
        <charset val="238"/>
      </rPr>
      <t xml:space="preserve">vztianutá na celkovú plocu </t>
    </r>
    <r>
      <rPr>
        <i/>
        <sz val="14"/>
        <color theme="1"/>
        <rFont val="Arial Narrow"/>
        <family val="2"/>
        <charset val="238"/>
      </rPr>
      <t>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</si>
  <si>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TV1 </t>
    </r>
    <r>
      <rPr>
        <i/>
        <sz val="14"/>
        <color theme="1"/>
        <rFont val="Arial Narrow"/>
        <family val="2"/>
        <charset val="238"/>
      </rPr>
      <t>= Q</t>
    </r>
    <r>
      <rPr>
        <i/>
        <vertAlign val="subscript"/>
        <sz val="14"/>
        <color theme="1"/>
        <rFont val="Arial Narrow"/>
        <family val="2"/>
        <charset val="238"/>
      </rPr>
      <t>TV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</si>
  <si>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E-TV  </t>
    </r>
    <r>
      <rPr>
        <b/>
        <i/>
        <sz val="14"/>
        <color theme="1"/>
        <rFont val="Arial Narrow"/>
        <family val="2"/>
        <charset val="238"/>
      </rPr>
      <t>=( Q</t>
    </r>
    <r>
      <rPr>
        <b/>
        <i/>
        <vertAlign val="subscript"/>
        <sz val="14"/>
        <color theme="1"/>
        <rFont val="Arial Narrow"/>
        <family val="2"/>
        <charset val="238"/>
      </rPr>
      <t>TV2</t>
    </r>
    <r>
      <rPr>
        <b/>
        <i/>
        <sz val="14"/>
        <color theme="1"/>
        <rFont val="Arial Narrow"/>
        <family val="2"/>
        <charset val="238"/>
      </rPr>
      <t>/</t>
    </r>
    <r>
      <rPr>
        <b/>
        <i/>
        <sz val="14"/>
        <color theme="1"/>
        <rFont val="Symbol"/>
        <family val="1"/>
        <charset val="2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TV</t>
    </r>
    <r>
      <rPr>
        <b/>
        <i/>
        <sz val="14"/>
        <color theme="1"/>
        <rFont val="Arial Narrow"/>
        <family val="2"/>
        <charset val="238"/>
      </rPr>
      <t>).100</t>
    </r>
  </si>
  <si>
    <t>Energetická trieda na prípravu TV - Vyhláška č. 35/2020 Z. z.               (vyhláška č. 364/2012 Z. z.,       vyhláška č. 324/2016 Z. z.)</t>
  </si>
  <si>
    <t>C (27 – 39)</t>
  </si>
  <si>
    <t>B (14 – 26)</t>
  </si>
  <si>
    <t>B (5 – 8)</t>
  </si>
  <si>
    <t>C (54 – 80)</t>
  </si>
  <si>
    <t>B (28 – 53)</t>
  </si>
  <si>
    <t>E (113 – 140)</t>
  </si>
  <si>
    <t>D (85  – 112)</t>
  </si>
  <si>
    <r>
      <rPr>
        <b/>
        <i/>
        <sz val="14"/>
        <color rgb="FFFF0000"/>
        <rFont val="Arial Narrow"/>
        <family val="2"/>
        <charset val="238"/>
      </rPr>
      <t>Q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TV  </t>
    </r>
    <r>
      <rPr>
        <b/>
        <i/>
        <sz val="14"/>
        <color rgb="FFFF0000"/>
        <rFont val="Arial Narrow"/>
        <family val="2"/>
        <charset val="238"/>
      </rPr>
      <t>= 6.A</t>
    </r>
    <r>
      <rPr>
        <b/>
        <i/>
        <vertAlign val="subscript"/>
        <sz val="14"/>
        <color rgb="FFFF0000"/>
        <rFont val="Arial Narrow"/>
        <family val="2"/>
        <charset val="238"/>
      </rPr>
      <t>b</t>
    </r>
  </si>
  <si>
    <r>
      <t>Merná potreba energie na prípravu TV vztianutá na</t>
    </r>
    <r>
      <rPr>
        <b/>
        <i/>
        <sz val="14"/>
        <color theme="1"/>
        <rFont val="Arial Narrow"/>
        <family val="2"/>
        <charset val="238"/>
      </rPr>
      <t xml:space="preserve"> celkovú/mernú plochu </t>
    </r>
    <r>
      <rPr>
        <b/>
        <sz val="14"/>
        <color theme="1"/>
        <rFont val="Arial Narrow"/>
        <family val="2"/>
        <charset val="238"/>
      </rPr>
      <t>A</t>
    </r>
    <r>
      <rPr>
        <b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</si>
  <si>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TV2  </t>
    </r>
    <r>
      <rPr>
        <i/>
        <sz val="14"/>
        <color theme="1"/>
        <rFont val="Arial Narrow"/>
        <family val="2"/>
        <charset val="238"/>
      </rPr>
      <t>=  Q</t>
    </r>
    <r>
      <rPr>
        <i/>
        <vertAlign val="subscript"/>
        <sz val="14"/>
        <color theme="1"/>
        <rFont val="Arial Narrow"/>
        <family val="2"/>
        <charset val="238"/>
      </rPr>
      <t>TV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</si>
  <si>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 xml:space="preserve">Potreba energie na prípravu TV celej budovy,                                       </t>
    </r>
    <r>
      <rPr>
        <b/>
        <i/>
        <sz val="14"/>
        <color theme="1"/>
        <rFont val="Arial Narrow"/>
        <family val="2"/>
        <charset val="238"/>
      </rPr>
      <t>E</t>
    </r>
    <r>
      <rPr>
        <b/>
        <i/>
        <vertAlign val="subscript"/>
        <sz val="14"/>
        <color theme="1"/>
        <rFont val="Arial Narrow"/>
        <family val="2"/>
        <charset val="238"/>
      </rPr>
      <t>TV(kWh/a  )</t>
    </r>
    <r>
      <rPr>
        <b/>
        <i/>
        <sz val="14"/>
        <color theme="1"/>
        <rFont val="Arial Narrow"/>
        <family val="2"/>
        <charset val="238"/>
      </rPr>
      <t>= q</t>
    </r>
    <r>
      <rPr>
        <b/>
        <i/>
        <vertAlign val="subscript"/>
        <sz val="14"/>
        <color theme="1"/>
        <rFont val="Arial Narrow"/>
        <family val="2"/>
        <charset val="238"/>
      </rPr>
      <t>E-TV</t>
    </r>
    <r>
      <rPr>
        <b/>
        <i/>
        <sz val="14"/>
        <color theme="1"/>
        <rFont val="Arial Narrow"/>
        <family val="2"/>
        <charset val="238"/>
      </rPr>
      <t>.A</t>
    </r>
    <r>
      <rPr>
        <b/>
        <i/>
        <vertAlign val="subscript"/>
        <sz val="14"/>
        <color theme="1"/>
        <rFont val="Arial Narrow"/>
        <family val="2"/>
        <charset val="238"/>
      </rPr>
      <t>b</t>
    </r>
    <r>
      <rPr>
        <b/>
        <sz val="14"/>
        <color theme="1"/>
        <rFont val="Arial Narrow"/>
        <family val="2"/>
        <charset val="238"/>
      </rPr>
      <t xml:space="preserve"> (kWh/a);                          E</t>
    </r>
    <r>
      <rPr>
        <b/>
        <vertAlign val="subscript"/>
        <sz val="14"/>
        <color theme="1"/>
        <rFont val="Arial Narrow"/>
        <family val="2"/>
        <charset val="238"/>
      </rPr>
      <t xml:space="preserve">TV(GJ/a)  </t>
    </r>
    <r>
      <rPr>
        <b/>
        <sz val="14"/>
        <color theme="1"/>
        <rFont val="Arial Narrow"/>
        <family val="2"/>
        <charset val="238"/>
      </rPr>
      <t>= 3,6.q</t>
    </r>
    <r>
      <rPr>
        <b/>
        <vertAlign val="subscript"/>
        <sz val="14"/>
        <color theme="1"/>
        <rFont val="Arial Narrow"/>
        <family val="2"/>
        <charset val="238"/>
      </rPr>
      <t>E-TV</t>
    </r>
    <r>
      <rPr>
        <b/>
        <sz val="14"/>
        <color theme="1"/>
        <rFont val="Arial Narrow"/>
        <family val="2"/>
        <charset val="238"/>
      </rPr>
      <t>.A</t>
    </r>
    <r>
      <rPr>
        <b/>
        <vertAlign val="subscript"/>
        <sz val="14"/>
        <color theme="1"/>
        <rFont val="Arial Narrow"/>
        <family val="2"/>
        <charset val="238"/>
      </rPr>
      <t>b</t>
    </r>
    <r>
      <rPr>
        <b/>
        <sz val="14"/>
        <color theme="1"/>
        <rFont val="Arial Narrow"/>
        <family val="2"/>
        <charset val="238"/>
      </rPr>
      <t>/1000 (GJ/a)</t>
    </r>
  </si>
  <si>
    <r>
      <rPr>
        <b/>
        <i/>
        <sz val="14"/>
        <color theme="1"/>
        <rFont val="Arial Narrow"/>
        <family val="2"/>
        <charset val="238"/>
      </rP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OBJ-TV  </t>
    </r>
    <r>
      <rPr>
        <b/>
        <i/>
        <sz val="14"/>
        <color theme="1"/>
        <rFont val="Arial Narrow"/>
        <family val="2"/>
        <charset val="238"/>
      </rPr>
      <t>= 0,0558.E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TV  </t>
    </r>
    <r>
      <rPr>
        <b/>
        <i/>
        <sz val="14"/>
        <color theme="1"/>
        <rFont val="Arial Narrow"/>
        <family val="2"/>
        <charset val="238"/>
      </rPr>
      <t>+ 165,4317.(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TV</t>
    </r>
    <r>
      <rPr>
        <b/>
        <i/>
        <sz val="14"/>
        <color theme="1"/>
        <rFont val="Arial Narrow"/>
        <family val="2"/>
        <charset val="238"/>
      </rPr>
      <t>/1000)</t>
    </r>
  </si>
  <si>
    <r>
      <t xml:space="preserve">Cena za prípravu TV na celú budovu                                                 </t>
    </r>
    <r>
      <rPr>
        <b/>
        <i/>
        <sz val="14"/>
        <color rgb="FFFF0000"/>
        <rFont val="Arial Narrow"/>
        <family val="2"/>
        <charset val="238"/>
      </rPr>
      <t>C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OBJ-TV  </t>
    </r>
    <r>
      <rPr>
        <b/>
        <i/>
        <sz val="14"/>
        <color rgb="FFFF0000"/>
        <rFont val="Arial Narrow"/>
        <family val="2"/>
        <charset val="238"/>
      </rPr>
      <t>= VZMCT.E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TV  </t>
    </r>
    <r>
      <rPr>
        <b/>
        <i/>
        <sz val="14"/>
        <color rgb="FFFF0000"/>
        <rFont val="Arial Narrow"/>
        <family val="2"/>
        <charset val="238"/>
      </rPr>
      <t>+ FZMCT.(</t>
    </r>
    <r>
      <rPr>
        <b/>
        <i/>
        <sz val="14"/>
        <color rgb="FFFF0000"/>
        <rFont val="Symbol"/>
        <family val="1"/>
        <charset val="2"/>
      </rPr>
      <t>F</t>
    </r>
    <r>
      <rPr>
        <b/>
        <i/>
        <vertAlign val="subscript"/>
        <sz val="14"/>
        <color rgb="FFFF0000"/>
        <rFont val="Arial Narrow"/>
        <family val="2"/>
        <charset val="238"/>
      </rPr>
      <t>TV</t>
    </r>
    <r>
      <rPr>
        <b/>
        <i/>
        <sz val="14"/>
        <color rgb="FFFF0000"/>
        <rFont val="Arial Narrow"/>
        <family val="2"/>
        <charset val="238"/>
      </rPr>
      <t>/1000)</t>
    </r>
    <r>
      <rPr>
        <b/>
        <sz val="14"/>
        <color theme="1"/>
        <rFont val="Arial Narrow"/>
        <family val="2"/>
        <charset val="238"/>
      </rPr>
      <t xml:space="preserve">                                  VZMCT – variabilná zložka maximálnej ceny tepla </t>
    </r>
    <r>
      <rPr>
        <b/>
        <sz val="14"/>
        <color rgb="FF0000FF"/>
        <rFont val="Arial Narrow"/>
        <family val="2"/>
        <charset val="238"/>
      </rPr>
      <t>0,0558 €/kWh</t>
    </r>
    <r>
      <rPr>
        <b/>
        <sz val="14"/>
        <color theme="1"/>
        <rFont val="Arial Narrow"/>
        <family val="2"/>
        <charset val="238"/>
      </rPr>
      <t xml:space="preserve">; FZMCT – fixná zložka maximálnej ceny tepla s primeraným ziskom </t>
    </r>
    <r>
      <rPr>
        <b/>
        <sz val="14"/>
        <color rgb="FF0000FF"/>
        <rFont val="Arial Narrow"/>
        <family val="2"/>
        <charset val="238"/>
      </rPr>
      <t>165,4317 €/kW</t>
    </r>
    <r>
      <rPr>
        <b/>
        <sz val="14"/>
        <color theme="1"/>
        <rFont val="Arial Narrow"/>
        <family val="2"/>
        <charset val="238"/>
      </rPr>
      <t xml:space="preserve">; pre </t>
    </r>
    <r>
      <rPr>
        <b/>
        <sz val="14"/>
        <color rgb="FFFF0000"/>
        <rFont val="Arial Narrow"/>
        <family val="2"/>
        <charset val="238"/>
      </rPr>
      <t>Petržalku (od 01.01.2019 do 31.12.2021)</t>
    </r>
    <r>
      <rPr>
        <b/>
        <sz val="14"/>
        <color theme="1"/>
        <rFont val="Arial Narrow"/>
        <family val="2"/>
        <charset val="238"/>
      </rPr>
      <t xml:space="preserve">  </t>
    </r>
  </si>
  <si>
    <r>
      <t xml:space="preserve">Potreba energie na prípravu TV jedného bytu,                                                </t>
    </r>
    <r>
      <rPr>
        <i/>
        <sz val="14"/>
        <color theme="1"/>
        <rFont val="Arial Narrow"/>
        <family val="2"/>
        <charset val="238"/>
      </rPr>
      <t>E</t>
    </r>
    <r>
      <rPr>
        <i/>
        <vertAlign val="subscript"/>
        <sz val="14"/>
        <color theme="1"/>
        <rFont val="Arial Narrow"/>
        <family val="2"/>
        <charset val="238"/>
      </rPr>
      <t xml:space="preserve">TV, BYT(GJ/a)  </t>
    </r>
    <r>
      <rPr>
        <i/>
        <sz val="14"/>
        <color theme="1"/>
        <rFont val="Arial Narrow"/>
        <family val="2"/>
        <charset val="238"/>
      </rPr>
      <t>= E</t>
    </r>
    <r>
      <rPr>
        <i/>
        <vertAlign val="subscript"/>
        <sz val="14"/>
        <color theme="1"/>
        <rFont val="Arial Narrow"/>
        <family val="2"/>
        <charset val="238"/>
      </rPr>
      <t>TV(GJ/a)</t>
    </r>
    <r>
      <rPr>
        <i/>
        <sz val="14"/>
        <color theme="1"/>
        <rFont val="Arial Narrow"/>
        <family val="2"/>
        <charset val="238"/>
      </rPr>
      <t>/n</t>
    </r>
    <r>
      <rPr>
        <i/>
        <vertAlign val="subscript"/>
        <sz val="14"/>
        <color theme="1"/>
        <rFont val="Arial Narrow"/>
        <family val="2"/>
        <charset val="238"/>
      </rPr>
      <t xml:space="preserve">BYT </t>
    </r>
    <r>
      <rPr>
        <sz val="14"/>
        <color theme="1"/>
        <rFont val="Arial Narrow"/>
        <family val="2"/>
        <charset val="238"/>
      </rPr>
      <t xml:space="preserve">                </t>
    </r>
  </si>
  <si>
    <r>
      <rPr>
        <b/>
        <i/>
        <sz val="14"/>
        <color theme="1"/>
        <rFont val="Arial Narrow"/>
        <family val="2"/>
        <charset val="238"/>
      </rP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ab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OBJ-TV</t>
    </r>
    <r>
      <rPr>
        <b/>
        <i/>
        <sz val="14"/>
        <color theme="1"/>
        <rFont val="Arial Narrow"/>
        <family val="2"/>
        <charset val="238"/>
      </rPr>
      <t>/A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</si>
  <si>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OBJ-TV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</si>
  <si>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 </t>
    </r>
    <r>
      <rPr>
        <b/>
        <i/>
        <sz val="14"/>
        <color theme="1"/>
        <rFont val="Arial Narrow"/>
        <family val="2"/>
        <charset val="238"/>
      </rPr>
      <t>=( C</t>
    </r>
    <r>
      <rPr>
        <b/>
        <i/>
        <vertAlign val="subscript"/>
        <sz val="14"/>
        <color theme="1"/>
        <rFont val="Arial Narrow"/>
        <family val="2"/>
        <charset val="238"/>
      </rPr>
      <t>OBJ-TV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  <r>
      <rPr>
        <b/>
        <i/>
        <sz val="14"/>
        <color theme="1"/>
        <rFont val="Arial Narrow"/>
        <family val="2"/>
        <charset val="238"/>
      </rPr>
      <t>)/12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</si>
  <si>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E(GJ/a)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OBJ-TV</t>
    </r>
    <r>
      <rPr>
        <b/>
        <i/>
        <sz val="14"/>
        <color theme="1"/>
        <rFont val="Arial Narrow"/>
        <family val="2"/>
        <charset val="238"/>
      </rPr>
      <t>/E</t>
    </r>
    <r>
      <rPr>
        <b/>
        <i/>
        <vertAlign val="subscript"/>
        <sz val="14"/>
        <color theme="1"/>
        <rFont val="Arial Narrow"/>
        <family val="2"/>
        <charset val="238"/>
      </rPr>
      <t>TV(GJ/a)</t>
    </r>
  </si>
  <si>
    <r>
      <t>Množstvo vzduchu v m</t>
    </r>
    <r>
      <rPr>
        <vertAlign val="superscript"/>
        <sz val="14"/>
        <rFont val="Arial Narrow"/>
        <family val="2"/>
        <charset val="238"/>
      </rPr>
      <t>3</t>
    </r>
    <r>
      <rPr>
        <sz val="14"/>
        <rFont val="Arial Narrow"/>
        <family val="2"/>
        <charset val="238"/>
      </rPr>
      <t xml:space="preserve"> na osoby (podľa viacerých technických podkladov) – učebná pomôcka č. 1,  tab. č. 8, str. 13</t>
    </r>
  </si>
  <si>
    <t>intenzita výmeny vzduchu podľa - učebná pomôcka č. 1,  tab. č. 8, str. 13</t>
  </si>
  <si>
    <t>Faktor na zohľadnenie rekuperácie, bez rekuperácie 0 %, s rekuperáciou 60 až 70 %</t>
  </si>
  <si>
    <r>
      <t>I</t>
    </r>
    <r>
      <rPr>
        <i/>
        <vertAlign val="subscript"/>
        <sz val="14"/>
        <color theme="1"/>
        <rFont val="Arial Narrow"/>
        <family val="2"/>
        <charset val="238"/>
      </rPr>
      <t>VV</t>
    </r>
  </si>
  <si>
    <r>
      <rPr>
        <b/>
        <i/>
        <sz val="14"/>
        <color theme="1"/>
        <rFont val="Symbol"/>
        <family val="1"/>
        <charset val="2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REKUP</t>
    </r>
  </si>
  <si>
    <r>
      <t>V</t>
    </r>
    <r>
      <rPr>
        <i/>
        <vertAlign val="subscript"/>
        <sz val="14"/>
        <color theme="1"/>
        <rFont val="Arial Narrow"/>
        <family val="2"/>
        <charset val="238"/>
      </rPr>
      <t xml:space="preserve">osoby </t>
    </r>
    <r>
      <rPr>
        <i/>
        <sz val="14"/>
        <color theme="1"/>
        <rFont val="Arial Narrow"/>
        <family val="2"/>
        <charset val="238"/>
      </rPr>
      <t>= n</t>
    </r>
    <r>
      <rPr>
        <i/>
        <vertAlign val="subscript"/>
        <sz val="14"/>
        <color theme="1"/>
        <rFont val="Arial Narrow"/>
        <family val="2"/>
        <charset val="238"/>
      </rPr>
      <t>osôb</t>
    </r>
    <r>
      <rPr>
        <i/>
        <sz val="14"/>
        <color theme="1"/>
        <rFont val="Arial Narrow"/>
        <family val="2"/>
        <charset val="238"/>
      </rPr>
      <t>.DO</t>
    </r>
  </si>
  <si>
    <r>
      <t>V</t>
    </r>
    <r>
      <rPr>
        <i/>
        <vertAlign val="subscript"/>
        <sz val="14"/>
        <color theme="1"/>
        <rFont val="Arial Narrow"/>
        <family val="2"/>
        <charset val="238"/>
      </rPr>
      <t xml:space="preserve">V  </t>
    </r>
    <r>
      <rPr>
        <i/>
        <sz val="14"/>
        <color theme="1"/>
        <rFont val="Arial Narrow"/>
        <family val="2"/>
        <charset val="238"/>
      </rPr>
      <t>= 0,8.V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.I</t>
    </r>
    <r>
      <rPr>
        <i/>
        <vertAlign val="subscript"/>
        <sz val="14"/>
        <color theme="1"/>
        <rFont val="Arial Narrow"/>
        <family val="2"/>
        <charset val="238"/>
      </rPr>
      <t>VV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</si>
  <si>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  </t>
    </r>
    <r>
      <rPr>
        <b/>
        <i/>
        <sz val="14"/>
        <color theme="1"/>
        <rFont val="Arial Narrow"/>
        <family val="2"/>
        <charset val="238"/>
      </rPr>
      <t>= V</t>
    </r>
    <r>
      <rPr>
        <b/>
        <i/>
        <vertAlign val="subscript"/>
        <sz val="14"/>
        <color theme="1"/>
        <rFont val="Arial Narrow"/>
        <family val="2"/>
        <charset val="238"/>
      </rPr>
      <t>V</t>
    </r>
    <r>
      <rPr>
        <b/>
        <i/>
        <sz val="14"/>
        <color theme="1"/>
        <rFont val="Arial Narrow"/>
        <family val="2"/>
        <charset val="238"/>
      </rPr>
      <t>.</t>
    </r>
    <r>
      <rPr>
        <b/>
        <i/>
        <sz val="14"/>
        <color theme="1"/>
        <rFont val="Symbol"/>
        <family val="1"/>
        <charset val="2"/>
      </rPr>
      <t>r</t>
    </r>
    <r>
      <rPr>
        <b/>
        <i/>
        <sz val="14"/>
        <color theme="1"/>
        <rFont val="Arial Narrow"/>
        <family val="2"/>
        <charset val="238"/>
      </rPr>
      <t>.c</t>
    </r>
    <r>
      <rPr>
        <b/>
        <i/>
        <vertAlign val="subscript"/>
        <sz val="14"/>
        <color theme="1"/>
        <rFont val="Arial Narrow"/>
        <family val="2"/>
        <charset val="238"/>
      </rPr>
      <t>p</t>
    </r>
    <r>
      <rPr>
        <b/>
        <i/>
        <sz val="14"/>
        <color theme="1"/>
        <rFont val="Arial Narrow"/>
        <family val="2"/>
        <charset val="238"/>
      </rPr>
      <t>.(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i</t>
    </r>
    <r>
      <rPr>
        <b/>
        <i/>
        <sz val="14"/>
        <color theme="1"/>
        <rFont val="Arial Narrow"/>
        <family val="2"/>
        <charset val="238"/>
      </rPr>
      <t xml:space="preserve"> - 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ch</t>
    </r>
    <r>
      <rPr>
        <b/>
        <i/>
        <sz val="14"/>
        <color theme="1"/>
        <rFont val="Arial Narrow"/>
        <family val="2"/>
        <charset val="238"/>
      </rPr>
      <t>)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</si>
  <si>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Vb-V 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V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</si>
  <si>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Ab-V </t>
    </r>
    <r>
      <rPr>
        <i/>
        <sz val="14"/>
        <color theme="1"/>
        <rFont val="Arial Narrow"/>
        <family val="2"/>
        <charset val="238"/>
      </rPr>
      <t>=</t>
    </r>
    <r>
      <rPr>
        <i/>
        <sz val="14"/>
        <color theme="1"/>
        <rFont val="Symbol"/>
        <family val="1"/>
        <charset val="2"/>
      </rPr>
      <t>F</t>
    </r>
    <r>
      <rPr>
        <i/>
        <vertAlign val="subscript"/>
        <sz val="14"/>
        <color theme="1"/>
        <rFont val="Arial Narrow"/>
        <family val="2"/>
        <charset val="238"/>
      </rPr>
      <t>V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</si>
  <si>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A</t>
    </r>
    <r>
      <rPr>
        <i/>
        <vertAlign val="subscript"/>
        <sz val="14"/>
        <color theme="1"/>
        <rFont val="Arial Narrow"/>
        <family val="2"/>
        <charset val="238"/>
      </rPr>
      <t xml:space="preserve">i </t>
    </r>
    <r>
      <rPr>
        <i/>
        <sz val="14"/>
        <color theme="1"/>
        <rFont val="Arial Narrow"/>
        <family val="2"/>
        <charset val="238"/>
      </rPr>
      <t>= l.b</t>
    </r>
  </si>
  <si>
    <r>
      <t>(m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/h)</t>
    </r>
  </si>
  <si>
    <t>(1/h)</t>
  </si>
  <si>
    <r>
      <t>(m</t>
    </r>
    <r>
      <rPr>
        <vertAlign val="superscript"/>
        <sz val="14"/>
        <color theme="1"/>
        <rFont val="Arial Narrow"/>
        <family val="2"/>
        <charset val="238"/>
      </rPr>
      <t>3</t>
    </r>
    <r>
      <rPr>
        <sz val="14"/>
        <color theme="1"/>
        <rFont val="Arial Narrow"/>
        <family val="2"/>
        <charset val="238"/>
      </rPr>
      <t>/s)</t>
    </r>
  </si>
  <si>
    <t>Nehodnotí sa.</t>
  </si>
  <si>
    <r>
      <rPr>
        <b/>
        <sz val="14"/>
        <color rgb="FFFF0000"/>
        <rFont val="Arial Narrow"/>
        <family val="2"/>
        <charset val="238"/>
      </rPr>
      <t>Merný tepelný príkon na vetranie</t>
    </r>
    <r>
      <rPr>
        <sz val="14"/>
        <color theme="1"/>
        <rFont val="Arial Narrow"/>
        <family val="2"/>
        <charset val="238"/>
      </rPr>
      <t xml:space="preserve"> na obostavaný priestor </t>
    </r>
    <r>
      <rPr>
        <i/>
        <sz val="14"/>
        <color theme="1"/>
        <rFont val="Arial Narrow"/>
        <family val="2"/>
        <charset val="238"/>
      </rPr>
      <t>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</si>
  <si>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rgb="FFFF0000"/>
        <rFont val="Arial Narrow"/>
        <family val="2"/>
        <charset val="238"/>
      </rPr>
      <t xml:space="preserve">Merný tepelný príkon na vetranie na </t>
    </r>
    <r>
      <rPr>
        <sz val="14"/>
        <color theme="1"/>
        <rFont val="Arial Narrow"/>
        <family val="2"/>
        <charset val="238"/>
      </rPr>
      <t xml:space="preserve">celkovú/mernú plochu </t>
    </r>
    <r>
      <rPr>
        <i/>
        <sz val="14"/>
        <color theme="1"/>
        <rFont val="Arial Narrow"/>
        <family val="2"/>
        <charset val="238"/>
      </rPr>
      <t>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</si>
  <si>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rgb="FFFF0000"/>
        <rFont val="Arial Narrow"/>
        <family val="2"/>
        <charset val="238"/>
      </rPr>
      <t>PET</t>
    </r>
    <r>
      <rPr>
        <b/>
        <vertAlign val="subscript"/>
        <sz val="14"/>
        <color rgb="FFFF0000"/>
        <rFont val="Arial Narrow"/>
        <family val="2"/>
        <charset val="238"/>
      </rPr>
      <t>V</t>
    </r>
    <r>
      <rPr>
        <b/>
        <sz val="14"/>
        <color rgb="FFFF0000"/>
        <rFont val="Arial Narrow"/>
        <family val="2"/>
        <charset val="238"/>
      </rPr>
      <t xml:space="preserve"> predpokladaná energetická trieda na vetranie a chladenie podľa vyhlášky č. 35/2020 Z. z.
      budovy (kWh/m2.a)
 na vetranie </t>
    </r>
    <r>
      <rPr>
        <sz val="14"/>
        <color theme="1"/>
        <rFont val="Arial Narrow"/>
        <family val="2"/>
        <charset val="238"/>
      </rPr>
      <t xml:space="preserve">a na celkovú plochu </t>
    </r>
    <r>
      <rPr>
        <i/>
        <sz val="14"/>
        <color theme="1"/>
        <rFont val="Arial Narrow"/>
        <family val="2"/>
        <charset val="238"/>
      </rPr>
      <t>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</si>
  <si>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i/>
        <sz val="14"/>
        <color theme="1"/>
        <rFont val="Symbol"/>
        <family val="1"/>
        <charset val="2"/>
      </rPr>
      <t>h</t>
    </r>
    <r>
      <rPr>
        <i/>
        <vertAlign val="subscript"/>
        <sz val="14"/>
        <color theme="1"/>
        <rFont val="Arial Narrow"/>
        <family val="2"/>
        <charset val="238"/>
      </rPr>
      <t>V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</si>
  <si>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  </t>
    </r>
    <r>
      <rPr>
        <i/>
        <sz val="14"/>
        <color theme="1"/>
        <rFont val="Arial Narrow"/>
        <family val="2"/>
        <charset val="238"/>
      </rPr>
      <t>= PET</t>
    </r>
    <r>
      <rPr>
        <i/>
        <vertAlign val="subscript"/>
        <sz val="14"/>
        <color theme="1"/>
        <rFont val="Arial Narrow"/>
        <family val="2"/>
        <charset val="238"/>
      </rPr>
      <t>V</t>
    </r>
    <r>
      <rPr>
        <i/>
        <sz val="14"/>
        <color theme="1"/>
        <rFont val="Arial Narrow"/>
        <family val="2"/>
        <charset val="238"/>
      </rPr>
      <t>.A</t>
    </r>
    <r>
      <rPr>
        <i/>
        <vertAlign val="subscript"/>
        <sz val="14"/>
        <color theme="1"/>
        <rFont val="Arial Narrow"/>
        <family val="2"/>
        <charset val="238"/>
      </rPr>
      <t>b</t>
    </r>
    <r>
      <rPr>
        <i/>
        <sz val="14"/>
        <color theme="1"/>
        <rFont val="Arial Narrow"/>
        <family val="2"/>
        <charset val="238"/>
      </rPr>
      <t>.(1-</t>
    </r>
    <r>
      <rPr>
        <i/>
        <sz val="14"/>
        <color theme="1"/>
        <rFont val="Symbol"/>
        <family val="1"/>
        <charset val="2"/>
      </rPr>
      <t>h</t>
    </r>
    <r>
      <rPr>
        <i/>
        <vertAlign val="subscript"/>
        <sz val="14"/>
        <color theme="1"/>
        <rFont val="Arial Narrow"/>
        <family val="2"/>
        <charset val="238"/>
      </rPr>
      <t>rek</t>
    </r>
    <r>
      <rPr>
        <i/>
        <sz val="14"/>
        <color theme="1"/>
        <rFont val="Arial Narrow"/>
        <family val="2"/>
        <charset val="238"/>
      </rPr>
      <t>/100)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</si>
  <si>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V1  </t>
    </r>
    <r>
      <rPr>
        <i/>
        <sz val="14"/>
        <color theme="1"/>
        <rFont val="Arial Narrow"/>
        <family val="2"/>
        <charset val="238"/>
      </rPr>
      <t>= Q</t>
    </r>
    <r>
      <rPr>
        <i/>
        <vertAlign val="subscript"/>
        <sz val="14"/>
        <color theme="1"/>
        <rFont val="Arial Narrow"/>
        <family val="2"/>
        <charset val="238"/>
      </rPr>
      <t>V</t>
    </r>
    <r>
      <rPr>
        <i/>
        <sz val="14"/>
        <color theme="1"/>
        <rFont val="Arial Narrow"/>
        <family val="2"/>
        <charset val="238"/>
      </rPr>
      <t>/V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</si>
  <si>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i/>
        <vertAlign val="subscript"/>
        <sz val="14"/>
        <color theme="1"/>
        <rFont val="Arial Narrow"/>
        <family val="2"/>
        <charset val="238"/>
      </rPr>
      <t xml:space="preserve">V2  </t>
    </r>
    <r>
      <rPr>
        <i/>
        <sz val="14"/>
        <color theme="1"/>
        <rFont val="Arial Narrow"/>
        <family val="2"/>
        <charset val="238"/>
      </rPr>
      <t>= Q</t>
    </r>
    <r>
      <rPr>
        <i/>
        <vertAlign val="subscript"/>
        <sz val="14"/>
        <color theme="1"/>
        <rFont val="Arial Narrow"/>
        <family val="2"/>
        <charset val="238"/>
      </rPr>
      <t>V</t>
    </r>
    <r>
      <rPr>
        <i/>
        <sz val="14"/>
        <color theme="1"/>
        <rFont val="Arial Narrow"/>
        <family val="2"/>
        <charset val="238"/>
      </rPr>
      <t>/A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</si>
  <si>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E-V  </t>
    </r>
    <r>
      <rPr>
        <b/>
        <i/>
        <sz val="14"/>
        <color theme="1"/>
        <rFont val="Arial Narrow"/>
        <family val="2"/>
        <charset val="238"/>
      </rPr>
      <t>= (Q</t>
    </r>
    <r>
      <rPr>
        <b/>
        <i/>
        <vertAlign val="subscript"/>
        <sz val="14"/>
        <color theme="1"/>
        <rFont val="Arial Narrow"/>
        <family val="2"/>
        <charset val="238"/>
      </rPr>
      <t>V2</t>
    </r>
    <r>
      <rPr>
        <b/>
        <i/>
        <sz val="14"/>
        <color theme="1"/>
        <rFont val="Arial Narrow"/>
        <family val="2"/>
        <charset val="238"/>
      </rPr>
      <t>/</t>
    </r>
    <r>
      <rPr>
        <b/>
        <i/>
        <sz val="14"/>
        <color theme="1"/>
        <rFont val="Symbol"/>
        <family val="1"/>
        <charset val="2"/>
      </rPr>
      <t>h</t>
    </r>
    <r>
      <rPr>
        <b/>
        <i/>
        <vertAlign val="subscript"/>
        <sz val="14"/>
        <color theme="1"/>
        <rFont val="Arial Narrow"/>
        <family val="2"/>
        <charset val="238"/>
      </rPr>
      <t>V</t>
    </r>
    <r>
      <rPr>
        <b/>
        <i/>
        <sz val="14"/>
        <color theme="1"/>
        <rFont val="Arial Narrow"/>
        <family val="2"/>
        <charset val="238"/>
      </rPr>
      <t>).100</t>
    </r>
  </si>
  <si>
    <r>
      <rPr>
        <b/>
        <sz val="14"/>
        <color rgb="FFFF0000"/>
        <rFont val="Arial Narrow"/>
        <family val="2"/>
        <charset val="238"/>
      </rPr>
      <t xml:space="preserve">Potreba tepla na vetranie </t>
    </r>
    <r>
      <rPr>
        <sz val="14"/>
        <color theme="1"/>
        <rFont val="Arial Narrow"/>
        <family val="2"/>
        <charset val="238"/>
      </rPr>
      <t xml:space="preserve">– učebná pomôcka č. 1,  str. 12           </t>
    </r>
    <r>
      <rPr>
        <b/>
        <sz val="14"/>
        <color rgb="FFFF0000"/>
        <rFont val="Arial Narrow"/>
        <family val="2"/>
        <charset val="238"/>
      </rPr>
      <t/>
    </r>
  </si>
  <si>
    <t>C (31 – 45)</t>
  </si>
  <si>
    <t>Energetická trieda na vetranie – vyhláška č. 35/2020 Z. z.               (vyhláška č. 364/2012 Z. z.,       vyhláška č. 324/2016 Z. z.)</t>
  </si>
  <si>
    <r>
      <t xml:space="preserve">Potreba energie na vetranie,                   </t>
    </r>
    <r>
      <rPr>
        <b/>
        <i/>
        <sz val="14"/>
        <color theme="1"/>
        <rFont val="Arial Narrow"/>
        <family val="2"/>
        <charset val="238"/>
      </rPr>
      <t>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V(kWh/a)  </t>
    </r>
    <r>
      <rPr>
        <b/>
        <i/>
        <sz val="14"/>
        <color theme="1"/>
        <rFont val="Arial Narrow"/>
        <family val="2"/>
        <charset val="238"/>
      </rPr>
      <t>= q</t>
    </r>
    <r>
      <rPr>
        <b/>
        <i/>
        <vertAlign val="subscript"/>
        <sz val="14"/>
        <color theme="1"/>
        <rFont val="Arial Narrow"/>
        <family val="2"/>
        <charset val="238"/>
      </rPr>
      <t>E-V</t>
    </r>
    <r>
      <rPr>
        <b/>
        <i/>
        <sz val="14"/>
        <color theme="1"/>
        <rFont val="Arial Narrow"/>
        <family val="2"/>
        <charset val="238"/>
      </rPr>
      <t>.A</t>
    </r>
    <r>
      <rPr>
        <b/>
        <i/>
        <vertAlign val="subscript"/>
        <sz val="14"/>
        <color theme="1"/>
        <rFont val="Arial Narrow"/>
        <family val="2"/>
        <charset val="238"/>
      </rPr>
      <t>b</t>
    </r>
    <r>
      <rPr>
        <b/>
        <sz val="14"/>
        <color theme="1"/>
        <rFont val="Arial Narrow"/>
        <family val="2"/>
        <charset val="238"/>
      </rPr>
      <t xml:space="preserve"> (kWh/a); </t>
    </r>
    <r>
      <rPr>
        <b/>
        <i/>
        <sz val="14"/>
        <color theme="1"/>
        <rFont val="Arial Narrow"/>
        <family val="2"/>
        <charset val="238"/>
      </rPr>
      <t>E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V(GJ/a)  </t>
    </r>
    <r>
      <rPr>
        <b/>
        <i/>
        <sz val="14"/>
        <color theme="1"/>
        <rFont val="Arial Narrow"/>
        <family val="2"/>
        <charset val="238"/>
      </rPr>
      <t>= 3,6.q</t>
    </r>
    <r>
      <rPr>
        <b/>
        <i/>
        <vertAlign val="subscript"/>
        <sz val="14"/>
        <color theme="1"/>
        <rFont val="Arial Narrow"/>
        <family val="2"/>
        <charset val="238"/>
      </rPr>
      <t>E-V</t>
    </r>
    <r>
      <rPr>
        <b/>
        <i/>
        <sz val="14"/>
        <color theme="1"/>
        <rFont val="Arial Narrow"/>
        <family val="2"/>
        <charset val="238"/>
      </rPr>
      <t>.A</t>
    </r>
    <r>
      <rPr>
        <b/>
        <i/>
        <vertAlign val="subscript"/>
        <sz val="14"/>
        <color theme="1"/>
        <rFont val="Arial Narrow"/>
        <family val="2"/>
        <charset val="238"/>
      </rPr>
      <t>b</t>
    </r>
    <r>
      <rPr>
        <b/>
        <i/>
        <sz val="14"/>
        <color theme="1"/>
        <rFont val="Arial Narrow"/>
        <family val="2"/>
        <charset val="238"/>
      </rPr>
      <t xml:space="preserve">/1000 </t>
    </r>
    <r>
      <rPr>
        <b/>
        <sz val="14"/>
        <color theme="1"/>
        <rFont val="Arial Narrow"/>
        <family val="2"/>
        <charset val="238"/>
      </rPr>
      <t>(GJ/a)</t>
    </r>
  </si>
  <si>
    <r>
      <t xml:space="preserve">Cena za vetranie celej budovy                                                             </t>
    </r>
    <r>
      <rPr>
        <b/>
        <i/>
        <sz val="14"/>
        <color rgb="FFFF0000"/>
        <rFont val="Arial Narrow"/>
        <family val="2"/>
        <charset val="238"/>
      </rPr>
      <t>C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OBJ-V  </t>
    </r>
    <r>
      <rPr>
        <b/>
        <i/>
        <sz val="14"/>
        <color rgb="FFFF0000"/>
        <rFont val="Arial Narrow"/>
        <family val="2"/>
        <charset val="238"/>
      </rPr>
      <t>= VZMCT.E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V  </t>
    </r>
    <r>
      <rPr>
        <b/>
        <i/>
        <sz val="14"/>
        <color rgb="FFFF0000"/>
        <rFont val="Arial Narrow"/>
        <family val="2"/>
        <charset val="238"/>
      </rPr>
      <t>+ FZMCT.(</t>
    </r>
    <r>
      <rPr>
        <b/>
        <i/>
        <sz val="14"/>
        <color rgb="FFFF0000"/>
        <rFont val="Symbol"/>
        <family val="1"/>
        <charset val="2"/>
      </rPr>
      <t>F</t>
    </r>
    <r>
      <rPr>
        <b/>
        <i/>
        <vertAlign val="subscript"/>
        <sz val="14"/>
        <color rgb="FFFF0000"/>
        <rFont val="Arial Narrow"/>
        <family val="2"/>
        <charset val="238"/>
      </rPr>
      <t>V</t>
    </r>
    <r>
      <rPr>
        <b/>
        <i/>
        <sz val="14"/>
        <color rgb="FFFF0000"/>
        <rFont val="Arial Narrow"/>
        <family val="2"/>
        <charset val="238"/>
      </rPr>
      <t>/1000)</t>
    </r>
    <r>
      <rPr>
        <b/>
        <sz val="14"/>
        <color theme="1"/>
        <rFont val="Arial Narrow"/>
        <family val="2"/>
        <charset val="238"/>
      </rPr>
      <t xml:space="preserve">                           VZMCT – variabilná zložka maximálnej ceny tepla </t>
    </r>
    <r>
      <rPr>
        <b/>
        <sz val="14"/>
        <color rgb="FF0000FF"/>
        <rFont val="Arial Narrow"/>
        <family val="2"/>
        <charset val="238"/>
      </rPr>
      <t>0,0558 €/kWh</t>
    </r>
    <r>
      <rPr>
        <b/>
        <sz val="14"/>
        <color theme="1"/>
        <rFont val="Arial Narrow"/>
        <family val="2"/>
        <charset val="238"/>
      </rPr>
      <t xml:space="preserve">; FZMCT – fixná zložka maximálnej ceny tepla s primeraným ziskom </t>
    </r>
    <r>
      <rPr>
        <b/>
        <sz val="14"/>
        <color rgb="FF0000FF"/>
        <rFont val="Arial Narrow"/>
        <family val="2"/>
        <charset val="238"/>
      </rPr>
      <t>165,4317 €/kW</t>
    </r>
    <r>
      <rPr>
        <b/>
        <sz val="14"/>
        <color theme="1"/>
        <rFont val="Arial Narrow"/>
        <family val="2"/>
        <charset val="238"/>
      </rPr>
      <t xml:space="preserve">; pre </t>
    </r>
    <r>
      <rPr>
        <b/>
        <sz val="14"/>
        <color rgb="FFFF0000"/>
        <rFont val="Arial Narrow"/>
        <family val="2"/>
        <charset val="238"/>
      </rPr>
      <t>Petržalku (od 01.01.2019 do 31.12.2021)</t>
    </r>
    <r>
      <rPr>
        <b/>
        <sz val="14"/>
        <color theme="1"/>
        <rFont val="Arial Narrow"/>
        <family val="2"/>
        <charset val="238"/>
      </rPr>
      <t xml:space="preserve">  </t>
    </r>
  </si>
  <si>
    <r>
      <t xml:space="preserve">Potreba energie na vetranie jedného bytu, </t>
    </r>
    <r>
      <rPr>
        <i/>
        <sz val="14"/>
        <color theme="1"/>
        <rFont val="Arial Narrow"/>
        <family val="2"/>
        <charset val="238"/>
      </rPr>
      <t>E</t>
    </r>
    <r>
      <rPr>
        <i/>
        <vertAlign val="subscript"/>
        <sz val="14"/>
        <color theme="1"/>
        <rFont val="Arial Narrow"/>
        <family val="2"/>
        <charset val="238"/>
      </rPr>
      <t xml:space="preserve">V,BYT(GJ/a) </t>
    </r>
    <r>
      <rPr>
        <i/>
        <sz val="14"/>
        <color theme="1"/>
        <rFont val="Arial Narrow"/>
        <family val="2"/>
        <charset val="238"/>
      </rPr>
      <t>= E</t>
    </r>
    <r>
      <rPr>
        <i/>
        <vertAlign val="subscript"/>
        <sz val="14"/>
        <color theme="1"/>
        <rFont val="Arial Narrow"/>
        <family val="2"/>
        <charset val="238"/>
      </rPr>
      <t>V(GJ/a)</t>
    </r>
    <r>
      <rPr>
        <i/>
        <sz val="14"/>
        <color theme="1"/>
        <rFont val="Arial Narrow"/>
        <family val="2"/>
        <charset val="238"/>
      </rPr>
      <t>/n</t>
    </r>
    <r>
      <rPr>
        <i/>
        <vertAlign val="subscript"/>
        <sz val="14"/>
        <color theme="1"/>
        <rFont val="Arial Narrow"/>
        <family val="2"/>
        <charset val="238"/>
      </rPr>
      <t>BYT</t>
    </r>
    <r>
      <rPr>
        <vertAlign val="subscript"/>
        <sz val="14"/>
        <color theme="1"/>
        <rFont val="Arial Narrow"/>
        <family val="2"/>
        <charset val="238"/>
      </rPr>
      <t xml:space="preserve"> </t>
    </r>
    <r>
      <rPr>
        <sz val="14"/>
        <color theme="1"/>
        <rFont val="Arial Narrow"/>
        <family val="2"/>
        <charset val="238"/>
      </rPr>
      <t xml:space="preserve">                </t>
    </r>
  </si>
  <si>
    <r>
      <rPr>
        <b/>
        <sz val="14"/>
        <color theme="1"/>
        <rFont val="Arial Narrow"/>
        <family val="2"/>
        <charset val="238"/>
      </rPr>
      <t>Merná potreba tepla na vetranie</t>
    </r>
    <r>
      <rPr>
        <sz val="14"/>
        <color theme="1"/>
        <rFont val="Arial Narrow"/>
        <family val="2"/>
        <charset val="238"/>
      </rPr>
      <t xml:space="preserve"> vztianutá na obostavaný priestor </t>
    </r>
    <r>
      <rPr>
        <i/>
        <sz val="14"/>
        <color theme="1"/>
        <rFont val="Arial Narrow"/>
        <family val="2"/>
        <charset val="238"/>
      </rPr>
      <t>V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</si>
  <si>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rPr>
        <b/>
        <sz val="14"/>
        <color theme="1"/>
        <rFont val="Arial Narrow"/>
        <family val="2"/>
        <charset val="238"/>
      </rPr>
      <t>Merná potreba tepla na vetranie</t>
    </r>
    <r>
      <rPr>
        <sz val="14"/>
        <color theme="1"/>
        <rFont val="Arial Narrow"/>
        <family val="2"/>
        <charset val="238"/>
      </rPr>
      <t xml:space="preserve"> vztianutá na celkovú plocu </t>
    </r>
    <r>
      <rPr>
        <i/>
        <sz val="14"/>
        <color theme="1"/>
        <rFont val="Arial Narrow"/>
        <family val="2"/>
        <charset val="238"/>
      </rPr>
      <t>A</t>
    </r>
    <r>
      <rPr>
        <i/>
        <vertAlign val="subscript"/>
        <sz val="14"/>
        <color theme="1"/>
        <rFont val="Arial Narrow"/>
        <family val="2"/>
        <charset val="238"/>
      </rPr>
      <t>b</t>
    </r>
  </si>
  <si>
    <r>
      <t xml:space="preserve">Merná potreba energie na vetranie vztianutá na celkovú plocu </t>
    </r>
    <r>
      <rPr>
        <b/>
        <i/>
        <sz val="14"/>
        <color theme="1"/>
        <rFont val="Arial Narrow"/>
        <family val="2"/>
        <charset val="238"/>
      </rPr>
      <t>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</si>
  <si>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ab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</t>
    </r>
    <r>
      <rPr>
        <b/>
        <i/>
        <sz val="14"/>
        <color theme="1"/>
        <rFont val="Arial Narrow"/>
        <family val="2"/>
        <charset val="238"/>
      </rPr>
      <t>/A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</si>
  <si>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</si>
  <si>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BYT  </t>
    </r>
    <r>
      <rPr>
        <b/>
        <i/>
        <sz val="14"/>
        <color theme="1"/>
        <rFont val="Arial Narrow"/>
        <family val="2"/>
        <charset val="238"/>
      </rPr>
      <t>= (C</t>
    </r>
    <r>
      <rPr>
        <b/>
        <i/>
        <vertAlign val="subscript"/>
        <sz val="14"/>
        <color theme="1"/>
        <rFont val="Arial Narrow"/>
        <family val="2"/>
        <charset val="238"/>
      </rPr>
      <t>OBJ-V</t>
    </r>
    <r>
      <rPr>
        <b/>
        <i/>
        <sz val="14"/>
        <color theme="1"/>
        <rFont val="Arial Narrow"/>
        <family val="2"/>
        <charset val="238"/>
      </rPr>
      <t>/n</t>
    </r>
    <r>
      <rPr>
        <b/>
        <i/>
        <vertAlign val="subscript"/>
        <sz val="14"/>
        <color theme="1"/>
        <rFont val="Arial Narrow"/>
        <family val="2"/>
        <charset val="238"/>
      </rPr>
      <t>BYT</t>
    </r>
    <r>
      <rPr>
        <b/>
        <i/>
        <sz val="14"/>
        <color theme="1"/>
        <rFont val="Arial Narrow"/>
        <family val="2"/>
        <charset val="238"/>
      </rPr>
      <t>)/12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</si>
  <si>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E(GJ/a)  </t>
    </r>
    <r>
      <rPr>
        <b/>
        <i/>
        <sz val="14"/>
        <color theme="1"/>
        <rFont val="Arial Narrow"/>
        <family val="2"/>
        <charset val="238"/>
      </rPr>
      <t>= C</t>
    </r>
    <r>
      <rPr>
        <b/>
        <i/>
        <vertAlign val="subscript"/>
        <sz val="14"/>
        <color theme="1"/>
        <rFont val="Arial Narrow"/>
        <family val="2"/>
        <charset val="238"/>
      </rPr>
      <t>OBJ-V</t>
    </r>
    <r>
      <rPr>
        <b/>
        <i/>
        <sz val="14"/>
        <color theme="1"/>
        <rFont val="Arial Narrow"/>
        <family val="2"/>
        <charset val="238"/>
      </rPr>
      <t>/E</t>
    </r>
    <r>
      <rPr>
        <b/>
        <i/>
        <vertAlign val="subscript"/>
        <sz val="14"/>
        <color theme="1"/>
        <rFont val="Arial Narrow"/>
        <family val="2"/>
        <charset val="238"/>
      </rPr>
      <t>V(GJ/a)</t>
    </r>
  </si>
  <si>
    <r>
      <t>C</t>
    </r>
    <r>
      <rPr>
        <b/>
        <vertAlign val="subscript"/>
        <sz val="14"/>
        <color theme="1"/>
        <rFont val="Arial Narrow"/>
        <family val="2"/>
        <charset val="238"/>
      </rPr>
      <t xml:space="preserve">OBJ-V  </t>
    </r>
    <r>
      <rPr>
        <b/>
        <sz val="14"/>
        <color theme="1"/>
        <rFont val="Arial Narrow"/>
        <family val="2"/>
        <charset val="238"/>
      </rPr>
      <t>= 0,0558.E</t>
    </r>
    <r>
      <rPr>
        <b/>
        <vertAlign val="subscript"/>
        <sz val="14"/>
        <color theme="1"/>
        <rFont val="Arial Narrow"/>
        <family val="2"/>
        <charset val="238"/>
      </rPr>
      <t xml:space="preserve">V  </t>
    </r>
    <r>
      <rPr>
        <b/>
        <sz val="14"/>
        <color theme="1"/>
        <rFont val="Arial Narrow"/>
        <family val="2"/>
        <charset val="238"/>
      </rPr>
      <t>+ 165,4317.(</t>
    </r>
    <r>
      <rPr>
        <b/>
        <sz val="14"/>
        <color theme="1"/>
        <rFont val="Symbol"/>
        <family val="1"/>
        <charset val="2"/>
      </rPr>
      <t>F</t>
    </r>
    <r>
      <rPr>
        <b/>
        <vertAlign val="subscript"/>
        <sz val="14"/>
        <color theme="1"/>
        <rFont val="Arial Narrow"/>
        <family val="2"/>
        <charset val="238"/>
      </rPr>
      <t>V</t>
    </r>
    <r>
      <rPr>
        <b/>
        <sz val="14"/>
        <color theme="1"/>
        <rFont val="Arial Narrow"/>
        <family val="2"/>
        <charset val="238"/>
      </rPr>
      <t>/1000)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</si>
  <si>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TV</t>
    </r>
  </si>
  <si>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 </t>
    </r>
    <r>
      <rPr>
        <b/>
        <i/>
        <sz val="14"/>
        <color theme="1"/>
        <rFont val="Arial Narrow"/>
        <family val="2"/>
        <charset val="238"/>
      </rPr>
      <t>=  H.</t>
    </r>
    <r>
      <rPr>
        <b/>
        <i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 Narrow"/>
        <family val="2"/>
        <charset val="238"/>
      </rPr>
      <t>(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i</t>
    </r>
    <r>
      <rPr>
        <b/>
        <i/>
        <sz val="14"/>
        <color theme="1"/>
        <rFont val="Arial Narrow"/>
        <family val="2"/>
        <charset val="238"/>
      </rPr>
      <t xml:space="preserve"> - </t>
    </r>
    <r>
      <rPr>
        <b/>
        <i/>
        <sz val="14"/>
        <color theme="1"/>
        <rFont val="Symbol"/>
        <family val="1"/>
        <charset val="2"/>
      </rPr>
      <t>q</t>
    </r>
    <r>
      <rPr>
        <b/>
        <i/>
        <vertAlign val="subscript"/>
        <sz val="14"/>
        <color theme="1"/>
        <rFont val="Arial Narrow"/>
        <family val="2"/>
        <charset val="238"/>
      </rPr>
      <t>e</t>
    </r>
    <r>
      <rPr>
        <b/>
        <i/>
        <sz val="14"/>
        <color theme="1"/>
        <rFont val="Arial Narrow"/>
        <family val="2"/>
        <charset val="238"/>
      </rPr>
      <t>)</t>
    </r>
  </si>
  <si>
    <r>
      <t xml:space="preserve">Tepelná špička I 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I  </t>
    </r>
    <r>
      <rPr>
        <b/>
        <i/>
        <sz val="14"/>
        <color theme="1"/>
        <rFont val="Arial Narrow"/>
        <family val="2"/>
        <charset val="238"/>
      </rPr>
      <t>= 0,8.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  </t>
    </r>
    <r>
      <rPr>
        <b/>
        <i/>
        <sz val="14"/>
        <color theme="1"/>
        <rFont val="Arial Narrow"/>
        <family val="2"/>
        <charset val="238"/>
      </rPr>
      <t>+ 1.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TV  </t>
    </r>
    <r>
      <rPr>
        <b/>
        <i/>
        <sz val="14"/>
        <color theme="1"/>
        <rFont val="Arial Narrow"/>
        <family val="2"/>
        <charset val="238"/>
      </rPr>
      <t>+  0,8.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V</t>
    </r>
  </si>
  <si>
    <r>
      <t xml:space="preserve">Tepelná špička II                                                           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II  </t>
    </r>
    <r>
      <rPr>
        <b/>
        <i/>
        <sz val="14"/>
        <color theme="1"/>
        <rFont val="Arial Narrow"/>
        <family val="2"/>
        <charset val="238"/>
      </rPr>
      <t>=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 xml:space="preserve">HL  </t>
    </r>
    <r>
      <rPr>
        <b/>
        <i/>
        <sz val="14"/>
        <color theme="1"/>
        <rFont val="Arial Narrow"/>
        <family val="2"/>
        <charset val="238"/>
      </rPr>
      <t>+ 1.</t>
    </r>
    <r>
      <rPr>
        <b/>
        <i/>
        <sz val="14"/>
        <color theme="1"/>
        <rFont val="Symbol"/>
        <family val="1"/>
        <charset val="2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V</t>
    </r>
  </si>
  <si>
    <t>(kW)</t>
  </si>
  <si>
    <r>
      <t xml:space="preserve">Merná potreba energie na vykurovanie vztianutá na celkovú plochu </t>
    </r>
    <r>
      <rPr>
        <b/>
        <i/>
        <sz val="14"/>
        <color theme="1"/>
        <rFont val="Arial Narrow"/>
        <family val="2"/>
        <charset val="238"/>
      </rPr>
      <t>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</si>
  <si>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>E-VYK</t>
    </r>
    <r>
      <rPr>
        <b/>
        <sz val="12"/>
        <color theme="1"/>
        <rFont val="Arial Narrow"/>
        <family val="2"/>
        <charset val="238"/>
      </rPr>
      <t/>
    </r>
  </si>
  <si>
    <r>
      <t>E</t>
    </r>
    <r>
      <rPr>
        <b/>
        <i/>
        <vertAlign val="subscript"/>
        <sz val="14"/>
        <color theme="1"/>
        <rFont val="Arial Narrow"/>
        <family val="2"/>
        <charset val="238"/>
      </rPr>
      <t>VYK</t>
    </r>
    <r>
      <rPr>
        <b/>
        <sz val="12"/>
        <color theme="1"/>
        <rFont val="Arial Narrow"/>
        <family val="2"/>
        <charset val="238"/>
      </rPr>
      <t/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</si>
  <si>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>E-TV</t>
    </r>
  </si>
  <si>
    <r>
      <t>E</t>
    </r>
    <r>
      <rPr>
        <b/>
        <i/>
        <vertAlign val="subscript"/>
        <sz val="14"/>
        <color theme="1"/>
        <rFont val="Arial Narrow"/>
        <family val="2"/>
        <charset val="238"/>
      </rPr>
      <t>TV</t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</si>
  <si>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>E-V</t>
    </r>
  </si>
  <si>
    <r>
      <t>E</t>
    </r>
    <r>
      <rPr>
        <b/>
        <i/>
        <vertAlign val="subscript"/>
        <sz val="14"/>
        <color theme="1"/>
        <rFont val="Arial Narrow"/>
        <family val="2"/>
        <charset val="238"/>
      </rPr>
      <t>V</t>
    </r>
  </si>
  <si>
    <r>
      <t>q</t>
    </r>
    <r>
      <rPr>
        <b/>
        <i/>
        <vertAlign val="subscript"/>
        <sz val="14"/>
        <color theme="1"/>
        <rFont val="Arial Narrow"/>
        <family val="2"/>
        <charset val="238"/>
      </rPr>
      <t>E-EE</t>
    </r>
  </si>
  <si>
    <r>
      <t>E</t>
    </r>
    <r>
      <rPr>
        <b/>
        <i/>
        <vertAlign val="subscript"/>
        <sz val="14"/>
        <color theme="1"/>
        <rFont val="Arial Narrow"/>
        <family val="2"/>
        <charset val="238"/>
      </rPr>
      <t>EE</t>
    </r>
  </si>
  <si>
    <r>
      <t xml:space="preserve">Merná potreba energie na prípravu TV vztianutá na celkovú plochu </t>
    </r>
    <r>
      <rPr>
        <b/>
        <i/>
        <sz val="14"/>
        <color theme="1"/>
        <rFont val="Arial Narrow"/>
        <family val="2"/>
        <charset val="238"/>
      </rPr>
      <t>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</si>
  <si>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 xml:space="preserve">Merná potreba energie na vetranie vztianutá na celkovú plochu </t>
    </r>
    <r>
      <rPr>
        <b/>
        <i/>
        <sz val="14"/>
        <color theme="1"/>
        <rFont val="Arial Narrow"/>
        <family val="2"/>
        <charset val="238"/>
      </rPr>
      <t>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</si>
  <si>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r>
      <t xml:space="preserve">Merná potreba energie elektriny vztianutá na celkovú plochu </t>
    </r>
    <r>
      <rPr>
        <b/>
        <i/>
        <sz val="14"/>
        <color theme="1"/>
        <rFont val="Arial Narrow"/>
        <family val="2"/>
        <charset val="238"/>
      </rPr>
      <t>A</t>
    </r>
    <r>
      <rPr>
        <b/>
        <i/>
        <vertAlign val="subscript"/>
        <sz val="14"/>
        <color theme="1"/>
        <rFont val="Arial Narrow"/>
        <family val="2"/>
        <charset val="238"/>
      </rPr>
      <t>b</t>
    </r>
  </si>
  <si>
    <t>Potreba energie – elektriny</t>
  </si>
  <si>
    <r>
      <t xml:space="preserve">Globálny ukazovateľ – primárna energia, vypočítaný faktor primárnej energie pre Petržalku,  </t>
    </r>
    <r>
      <rPr>
        <b/>
        <i/>
        <sz val="14"/>
        <color theme="1"/>
        <rFont val="Arial Narrow"/>
        <family val="2"/>
        <charset val="238"/>
      </rPr>
      <t xml:space="preserve"> </t>
    </r>
    <r>
      <rPr>
        <b/>
        <i/>
        <sz val="14"/>
        <color rgb="FFFF0000"/>
        <rFont val="Arial Narrow"/>
        <family val="2"/>
        <charset val="238"/>
      </rPr>
      <t>f</t>
    </r>
    <r>
      <rPr>
        <b/>
        <i/>
        <vertAlign val="subscript"/>
        <sz val="14"/>
        <color rgb="FFFF0000"/>
        <rFont val="Arial Narrow"/>
        <family val="2"/>
        <charset val="238"/>
      </rPr>
      <t>PE</t>
    </r>
    <r>
      <rPr>
        <b/>
        <i/>
        <sz val="14"/>
        <color rgb="FFFF0000"/>
        <rFont val="Arial Narrow"/>
        <family val="2"/>
        <charset val="238"/>
      </rPr>
      <t xml:space="preserve"> = 0,49</t>
    </r>
    <r>
      <rPr>
        <b/>
        <i/>
        <sz val="14"/>
        <color theme="1"/>
        <rFont val="Arial Narrow"/>
        <family val="2"/>
        <charset val="238"/>
      </rPr>
      <t xml:space="preserve"> </t>
    </r>
    <r>
      <rPr>
        <b/>
        <sz val="14"/>
        <color theme="1"/>
        <rFont val="Arial Narrow"/>
        <family val="2"/>
        <charset val="238"/>
      </rPr>
      <t>podľa Vyhlášky Ministerstva hospodárstva Slovenskej republiky č. 308/2016 Z. z.</t>
    </r>
  </si>
  <si>
    <t>A1 (33 – 63)</t>
  </si>
  <si>
    <t>B (123 – 255)</t>
  </si>
  <si>
    <r>
      <t>EmCO</t>
    </r>
    <r>
      <rPr>
        <b/>
        <i/>
        <vertAlign val="subscript"/>
        <sz val="14"/>
        <color theme="1"/>
        <rFont val="Arial Narrow"/>
        <family val="2"/>
        <charset val="238"/>
      </rPr>
      <t>2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</si>
  <si>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>OBJ-VYK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</si>
  <si>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>OBJ-TV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</si>
  <si>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>OBJ-V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</si>
  <si>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>OBJ-EE</t>
    </r>
  </si>
  <si>
    <r>
      <t>C</t>
    </r>
    <r>
      <rPr>
        <b/>
        <i/>
        <vertAlign val="subscript"/>
        <sz val="14"/>
        <color theme="1"/>
        <rFont val="Arial Narrow"/>
        <family val="2"/>
        <charset val="238"/>
      </rPr>
      <t>OBJ-CELKOM</t>
    </r>
  </si>
  <si>
    <r>
      <t>Emisie CO</t>
    </r>
    <r>
      <rPr>
        <b/>
        <vertAlign val="subscript"/>
        <sz val="14"/>
        <color theme="1"/>
        <rFont val="Arial Narrow"/>
        <family val="2"/>
        <charset val="238"/>
      </rPr>
      <t xml:space="preserve">2,  </t>
    </r>
    <r>
      <rPr>
        <b/>
        <sz val="14"/>
        <color theme="1"/>
        <rFont val="Arial Narrow"/>
        <family val="2"/>
        <charset val="238"/>
      </rPr>
      <t>faktor emisií CO</t>
    </r>
    <r>
      <rPr>
        <b/>
        <vertAlign val="sub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 xml:space="preserve"> pre Petržalku, </t>
    </r>
    <r>
      <rPr>
        <b/>
        <i/>
        <sz val="14"/>
        <color theme="1"/>
        <rFont val="Arial Narrow"/>
        <family val="2"/>
        <charset val="238"/>
      </rPr>
      <t>f</t>
    </r>
    <r>
      <rPr>
        <b/>
        <i/>
        <vertAlign val="subscript"/>
        <sz val="14"/>
        <color theme="1"/>
        <rFont val="Arial Narrow"/>
        <family val="2"/>
        <charset val="238"/>
      </rPr>
      <t>CO2</t>
    </r>
    <r>
      <rPr>
        <b/>
        <i/>
        <sz val="14"/>
        <color theme="1"/>
        <rFont val="Arial Narrow"/>
        <family val="2"/>
        <charset val="238"/>
      </rPr>
      <t xml:space="preserve"> = 0,426</t>
    </r>
    <r>
      <rPr>
        <b/>
        <sz val="14"/>
        <color theme="1"/>
        <rFont val="Arial Narrow"/>
        <family val="2"/>
        <charset val="238"/>
      </rPr>
      <t xml:space="preserve"> podľa Vyhlášky Ministerstva hospodárstva Slovenskej republiky č. 308/2016 Z. z.</t>
    </r>
  </si>
  <si>
    <r>
      <t>(kg/(m</t>
    </r>
    <r>
      <rPr>
        <b/>
        <vertAlign val="superscript"/>
        <sz val="14"/>
        <color theme="1"/>
        <rFont val="Arial Narrow"/>
        <family val="2"/>
        <charset val="238"/>
      </rPr>
      <t>2</t>
    </r>
    <r>
      <rPr>
        <b/>
        <sz val="14"/>
        <color theme="1"/>
        <rFont val="Arial Narrow"/>
        <family val="2"/>
        <charset val="238"/>
      </rPr>
      <t>.a))</t>
    </r>
  </si>
  <si>
    <r>
      <t xml:space="preserve">Cena za dodanú energiu na vykurovanie, prípravu TV, vetranie a elektrinu na celú budovu                                                                     </t>
    </r>
    <r>
      <rPr>
        <b/>
        <i/>
        <sz val="14"/>
        <color theme="1"/>
        <rFont val="Arial Narrow"/>
        <family val="2"/>
        <charset val="238"/>
      </rPr>
      <t xml:space="preserve">                                            </t>
    </r>
    <r>
      <rPr>
        <b/>
        <i/>
        <sz val="14"/>
        <color rgb="FFFF0000"/>
        <rFont val="Arial Narrow"/>
        <family val="2"/>
        <charset val="238"/>
      </rPr>
      <t>C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OBJ  </t>
    </r>
    <r>
      <rPr>
        <b/>
        <i/>
        <sz val="14"/>
        <color rgb="FFFF0000"/>
        <rFont val="Arial Narrow"/>
        <family val="2"/>
        <charset val="238"/>
      </rPr>
      <t>= VZMCT.E</t>
    </r>
    <r>
      <rPr>
        <b/>
        <i/>
        <vertAlign val="subscript"/>
        <sz val="14"/>
        <color rgb="FFFF0000"/>
        <rFont val="Arial Narrow"/>
        <family val="2"/>
        <charset val="238"/>
      </rPr>
      <t xml:space="preserve">CELK  </t>
    </r>
    <r>
      <rPr>
        <b/>
        <i/>
        <sz val="14"/>
        <color rgb="FFFF0000"/>
        <rFont val="Arial Narrow"/>
        <family val="2"/>
        <charset val="238"/>
      </rPr>
      <t>+ FZMCT.(</t>
    </r>
    <r>
      <rPr>
        <b/>
        <i/>
        <sz val="14"/>
        <color rgb="FFFF0000"/>
        <rFont val="Symbol"/>
        <family val="1"/>
        <charset val="2"/>
      </rPr>
      <t>F</t>
    </r>
    <r>
      <rPr>
        <b/>
        <i/>
        <vertAlign val="subscript"/>
        <sz val="14"/>
        <color rgb="FFFF0000"/>
        <rFont val="Arial Narrow"/>
        <family val="2"/>
        <charset val="238"/>
      </rPr>
      <t>CELK</t>
    </r>
    <r>
      <rPr>
        <b/>
        <i/>
        <sz val="14"/>
        <color rgb="FFFF0000"/>
        <rFont val="Arial Narrow"/>
        <family val="2"/>
        <charset val="238"/>
      </rPr>
      <t>/1000)</t>
    </r>
    <r>
      <rPr>
        <b/>
        <sz val="14"/>
        <color theme="1"/>
        <rFont val="Arial Narrow"/>
        <family val="2"/>
        <charset val="238"/>
      </rPr>
      <t xml:space="preserve">                                                             VZMCT – variabilná zložka maximálnej ceny tepla </t>
    </r>
    <r>
      <rPr>
        <b/>
        <sz val="14"/>
        <color rgb="FF0000FF"/>
        <rFont val="Arial Narrow"/>
        <family val="2"/>
        <charset val="238"/>
      </rPr>
      <t>0,0558 €/kWh</t>
    </r>
    <r>
      <rPr>
        <b/>
        <sz val="14"/>
        <color theme="1"/>
        <rFont val="Arial Narrow"/>
        <family val="2"/>
        <charset val="238"/>
      </rPr>
      <t xml:space="preserve">; FZMCT – fixná zložka maximálnej ceny tepla s primeraným ziskom </t>
    </r>
    <r>
      <rPr>
        <b/>
        <sz val="14"/>
        <color rgb="FF0000FF"/>
        <rFont val="Arial Narrow"/>
        <family val="2"/>
        <charset val="238"/>
      </rPr>
      <t>165,4317 €/kW</t>
    </r>
    <r>
      <rPr>
        <b/>
        <sz val="14"/>
        <color theme="1"/>
        <rFont val="Arial Narrow"/>
        <family val="2"/>
        <charset val="238"/>
      </rPr>
      <t xml:space="preserve">; pre </t>
    </r>
    <r>
      <rPr>
        <b/>
        <sz val="14"/>
        <color rgb="FFFF0000"/>
        <rFont val="Arial Narrow"/>
        <family val="2"/>
        <charset val="238"/>
      </rPr>
      <t>Petržalku (od 01.01.2019 do 31.12.2021)</t>
    </r>
    <r>
      <rPr>
        <b/>
        <sz val="14"/>
        <color theme="1"/>
        <rFont val="Arial Narrow"/>
        <family val="2"/>
        <charset val="238"/>
      </rPr>
      <t xml:space="preserve">, </t>
    </r>
    <r>
      <rPr>
        <b/>
        <sz val="14"/>
        <color rgb="FF006600"/>
        <rFont val="Arial Narrow"/>
        <family val="2"/>
        <charset val="238"/>
      </rPr>
      <t xml:space="preserve">cena elektriny </t>
    </r>
    <r>
      <rPr>
        <b/>
        <sz val="14"/>
        <color rgb="FFFF0000"/>
        <rFont val="Arial Narrow"/>
        <family val="2"/>
        <charset val="238"/>
      </rPr>
      <t>byty</t>
    </r>
    <r>
      <rPr>
        <b/>
        <sz val="14"/>
        <color rgb="FF006600"/>
        <rFont val="Arial Narrow"/>
        <family val="2"/>
        <charset val="238"/>
      </rPr>
      <t xml:space="preserve">, tarifa DD2  = 0,13 €/kWh + 6 €/mesačne, </t>
    </r>
    <r>
      <rPr>
        <b/>
        <sz val="14"/>
        <color rgb="FFFF0000"/>
        <rFont val="Arial Narrow"/>
        <family val="2"/>
        <charset val="238"/>
      </rPr>
      <t>AB</t>
    </r>
    <r>
      <rPr>
        <b/>
        <sz val="14"/>
        <color rgb="FF006600"/>
        <rFont val="Arial Narrow"/>
        <family val="2"/>
        <charset val="238"/>
      </rPr>
      <t>, tarifa DMP1 = 0,147 €/kWh</t>
    </r>
  </si>
  <si>
    <t>(€/(byt.mesiac))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</si>
</sst>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33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4"/>
      <color rgb="FFFF0000"/>
      <name val="Calibri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vertAlign val="superscript"/>
      <sz val="14"/>
      <color theme="1"/>
      <name val="Arial Narrow"/>
      <family val="2"/>
      <charset val="238"/>
    </font>
    <font>
      <vertAlign val="subscript"/>
      <sz val="14"/>
      <color theme="1"/>
      <name val="Arial Narrow"/>
      <family val="2"/>
      <charset val="238"/>
    </font>
    <font>
      <b/>
      <vertAlign val="subscript"/>
      <sz val="14"/>
      <color theme="1"/>
      <name val="Arial Narrow"/>
      <family val="2"/>
      <charset val="238"/>
    </font>
    <font>
      <b/>
      <vertAlign val="subscript"/>
      <sz val="14"/>
      <color rgb="FFFF0000"/>
      <name val="Arial Narrow"/>
      <family val="2"/>
      <charset val="238"/>
    </font>
    <font>
      <b/>
      <sz val="14"/>
      <color rgb="FF0000FF"/>
      <name val="Arial Narrow"/>
      <family val="2"/>
      <charset val="238"/>
    </font>
    <font>
      <b/>
      <vertAlign val="superscript"/>
      <sz val="14"/>
      <color theme="1"/>
      <name val="Arial Narrow"/>
      <family val="2"/>
      <charset val="238"/>
    </font>
    <font>
      <b/>
      <sz val="14"/>
      <color theme="1"/>
      <name val="Symbol"/>
      <family val="1"/>
      <charset val="2"/>
    </font>
    <font>
      <sz val="14"/>
      <color theme="1"/>
      <name val="Symbolň"/>
      <charset val="238"/>
    </font>
    <font>
      <sz val="14"/>
      <name val="Arial Narrow"/>
      <family val="2"/>
      <charset val="238"/>
    </font>
    <font>
      <vertAlign val="superscript"/>
      <sz val="14"/>
      <name val="Arial Narrow"/>
      <family val="2"/>
      <charset val="238"/>
    </font>
    <font>
      <b/>
      <sz val="14"/>
      <color rgb="FF0066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vertAlign val="superscript"/>
      <sz val="14"/>
      <color rgb="FF000000"/>
      <name val="Arial Narrow"/>
      <family val="2"/>
      <charset val="238"/>
    </font>
    <font>
      <vertAlign val="subscript"/>
      <sz val="14"/>
      <color rgb="FF00000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i/>
      <vertAlign val="subscript"/>
      <sz val="14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4"/>
      <color theme="1"/>
      <name val="Symbol"/>
      <family val="1"/>
      <charset val="2"/>
    </font>
    <font>
      <b/>
      <i/>
      <vertAlign val="subscript"/>
      <sz val="14"/>
      <color theme="1"/>
      <name val="Arial Narrow"/>
      <family val="2"/>
      <charset val="238"/>
    </font>
    <font>
      <i/>
      <sz val="14"/>
      <color theme="1"/>
      <name val="Symbol"/>
      <family val="1"/>
      <charset val="2"/>
    </font>
    <font>
      <b/>
      <i/>
      <sz val="14"/>
      <color rgb="FFFF0000"/>
      <name val="Arial Narrow"/>
      <family val="2"/>
      <charset val="238"/>
    </font>
    <font>
      <b/>
      <i/>
      <vertAlign val="subscript"/>
      <sz val="14"/>
      <color rgb="FFFF0000"/>
      <name val="Arial Narrow"/>
      <family val="2"/>
      <charset val="238"/>
    </font>
    <font>
      <b/>
      <i/>
      <sz val="14"/>
      <color rgb="FFFF0000"/>
      <name val="Symbol"/>
      <family val="1"/>
      <charset val="2"/>
    </font>
    <font>
      <b/>
      <i/>
      <vertAlign val="superscript"/>
      <sz val="14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0" fontId="14" fillId="4" borderId="1" xfId="0" applyFont="1" applyFill="1" applyBorder="1" applyAlignment="1">
      <alignment horizontal="center" vertical="center" textRotation="90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 wrapText="1"/>
    </xf>
    <xf numFmtId="4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 wrapText="1"/>
    </xf>
    <xf numFmtId="4" fontId="5" fillId="0" borderId="1" xfId="0" applyNumberFormat="1" applyFont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textRotation="90" wrapText="1"/>
    </xf>
    <xf numFmtId="0" fontId="17" fillId="6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textRotation="90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3" fontId="4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25" fillId="4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vertical="center" wrapText="1"/>
    </xf>
    <xf numFmtId="0" fontId="18" fillId="6" borderId="1" xfId="0" applyFont="1" applyFill="1" applyBorder="1" applyAlignment="1">
      <alignment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17" fillId="6" borderId="5" xfId="0" applyFont="1" applyFill="1" applyBorder="1" applyAlignment="1">
      <alignment horizontal="left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center" textRotation="90" wrapText="1"/>
    </xf>
    <xf numFmtId="0" fontId="5" fillId="4" borderId="5" xfId="0" applyFont="1" applyFill="1" applyBorder="1" applyAlignment="1">
      <alignment horizontal="center" vertical="center" textRotation="90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4" fontId="29" fillId="5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  <color rgb="FF0000FF"/>
      <color rgb="FF0066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opLeftCell="A7" zoomScale="80" zoomScaleNormal="80" workbookViewId="0">
      <selection activeCell="H30" sqref="H30"/>
    </sheetView>
  </sheetViews>
  <sheetFormatPr defaultColWidth="9.1796875" defaultRowHeight="18"/>
  <cols>
    <col min="1" max="1" width="9.1796875" style="22"/>
    <col min="2" max="2" width="26.453125" style="22" customWidth="1"/>
    <col min="3" max="3" width="15.81640625" style="22" customWidth="1"/>
    <col min="4" max="4" width="15.1796875" style="22" customWidth="1"/>
    <col min="5" max="5" width="13.1796875" style="22" customWidth="1"/>
    <col min="6" max="6" width="29.54296875" style="22" customWidth="1"/>
    <col min="7" max="7" width="16.7265625" style="22" customWidth="1"/>
    <col min="8" max="8" width="20.1796875" style="22" customWidth="1"/>
    <col min="9" max="9" width="17.7265625" style="22" customWidth="1"/>
    <col min="10" max="10" width="17.81640625" style="22" customWidth="1"/>
    <col min="11" max="11" width="22" style="22" customWidth="1"/>
    <col min="12" max="12" width="19.54296875" style="22" customWidth="1"/>
    <col min="13" max="13" width="15.1796875" style="22" customWidth="1"/>
    <col min="14" max="14" width="31.08984375" style="23" customWidth="1"/>
    <col min="15" max="15" width="23.36328125" style="22" customWidth="1"/>
    <col min="16" max="16" width="19.26953125" style="22" customWidth="1"/>
    <col min="17" max="17" width="20.81640625" style="22" customWidth="1"/>
    <col min="18" max="18" width="27.26953125" style="22" customWidth="1"/>
    <col min="19" max="19" width="12.7265625" style="22" customWidth="1"/>
    <col min="20" max="20" width="13.7265625" style="22" customWidth="1"/>
    <col min="21" max="21" width="24.7265625" style="23" customWidth="1"/>
    <col min="22" max="22" width="16.1796875" style="23" customWidth="1"/>
    <col min="23" max="23" width="12.7265625" style="22" customWidth="1"/>
    <col min="24" max="24" width="11.453125" style="22" customWidth="1"/>
    <col min="25" max="25" width="39.26953125" style="22" customWidth="1"/>
    <col min="26" max="26" width="10" style="22" customWidth="1"/>
    <col min="27" max="27" width="16.1796875" style="22" customWidth="1"/>
    <col min="28" max="28" width="18.453125" style="22" customWidth="1"/>
    <col min="29" max="29" width="9" style="22" customWidth="1"/>
    <col min="30" max="16384" width="9.1796875" style="22"/>
  </cols>
  <sheetData>
    <row r="1" spans="1:22" s="9" customFormat="1">
      <c r="A1" s="41">
        <v>1</v>
      </c>
      <c r="B1" s="41">
        <v>2</v>
      </c>
      <c r="C1" s="41">
        <v>3</v>
      </c>
      <c r="D1" s="41">
        <v>4</v>
      </c>
      <c r="E1" s="41">
        <v>5</v>
      </c>
      <c r="F1" s="41">
        <v>6</v>
      </c>
      <c r="G1" s="41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  <c r="M1" s="41">
        <v>13</v>
      </c>
      <c r="N1" s="41">
        <v>14</v>
      </c>
      <c r="O1" s="41">
        <v>15</v>
      </c>
      <c r="P1" s="41">
        <v>16</v>
      </c>
      <c r="Q1" s="41">
        <v>17</v>
      </c>
    </row>
    <row r="2" spans="1:22" s="17" customFormat="1" ht="143.25" customHeight="1">
      <c r="A2" s="82" t="s">
        <v>16</v>
      </c>
      <c r="B2" s="82" t="s">
        <v>0</v>
      </c>
      <c r="C2" s="7" t="s">
        <v>1</v>
      </c>
      <c r="D2" s="7" t="s">
        <v>2</v>
      </c>
      <c r="E2" s="7" t="s">
        <v>3</v>
      </c>
      <c r="F2" s="7" t="s">
        <v>5</v>
      </c>
      <c r="G2" s="7" t="s">
        <v>4</v>
      </c>
      <c r="H2" s="7" t="s">
        <v>6</v>
      </c>
      <c r="I2" s="7" t="s">
        <v>64</v>
      </c>
      <c r="J2" s="7" t="s">
        <v>15</v>
      </c>
      <c r="K2" s="7" t="s">
        <v>41</v>
      </c>
      <c r="L2" s="7" t="s">
        <v>65</v>
      </c>
      <c r="M2" s="7" t="s">
        <v>66</v>
      </c>
      <c r="N2" s="42" t="s">
        <v>11</v>
      </c>
      <c r="O2" s="42" t="s">
        <v>17</v>
      </c>
      <c r="P2" s="7" t="s">
        <v>67</v>
      </c>
      <c r="Q2" s="7" t="s">
        <v>68</v>
      </c>
    </row>
    <row r="3" spans="1:22" s="18" customFormat="1" ht="46" customHeight="1">
      <c r="A3" s="82"/>
      <c r="B3" s="82"/>
      <c r="C3" s="78" t="s">
        <v>9</v>
      </c>
      <c r="D3" s="78" t="s">
        <v>8</v>
      </c>
      <c r="E3" s="78" t="s">
        <v>105</v>
      </c>
      <c r="F3" s="78" t="s">
        <v>127</v>
      </c>
      <c r="G3" s="78" t="s">
        <v>7</v>
      </c>
      <c r="H3" s="78" t="s">
        <v>131</v>
      </c>
      <c r="I3" s="78" t="s">
        <v>132</v>
      </c>
      <c r="J3" s="78" t="s">
        <v>133</v>
      </c>
      <c r="K3" s="78" t="s">
        <v>128</v>
      </c>
      <c r="L3" s="78" t="s">
        <v>129</v>
      </c>
      <c r="M3" s="78" t="s">
        <v>136</v>
      </c>
      <c r="N3" s="79" t="s">
        <v>139</v>
      </c>
      <c r="O3" s="79" t="s">
        <v>134</v>
      </c>
      <c r="P3" s="78" t="s">
        <v>135</v>
      </c>
      <c r="Q3" s="78" t="s">
        <v>106</v>
      </c>
    </row>
    <row r="4" spans="1:22" s="18" customFormat="1" ht="21.5">
      <c r="A4" s="82"/>
      <c r="B4" s="82"/>
      <c r="C4" s="16" t="s">
        <v>107</v>
      </c>
      <c r="D4" s="16" t="s">
        <v>107</v>
      </c>
      <c r="E4" s="16" t="s">
        <v>107</v>
      </c>
      <c r="F4" s="16" t="s">
        <v>108</v>
      </c>
      <c r="G4" s="16" t="s">
        <v>10</v>
      </c>
      <c r="H4" s="16" t="s">
        <v>108</v>
      </c>
      <c r="I4" s="16" t="s">
        <v>109</v>
      </c>
      <c r="J4" s="16" t="s">
        <v>109</v>
      </c>
      <c r="K4" s="16" t="s">
        <v>125</v>
      </c>
      <c r="L4" s="16" t="s">
        <v>126</v>
      </c>
      <c r="M4" s="16" t="s">
        <v>110</v>
      </c>
      <c r="N4" s="41" t="s">
        <v>111</v>
      </c>
      <c r="O4" s="16" t="s">
        <v>111</v>
      </c>
      <c r="P4" s="16" t="s">
        <v>112</v>
      </c>
      <c r="Q4" s="16" t="s">
        <v>113</v>
      </c>
    </row>
    <row r="5" spans="1:22" s="11" customFormat="1" ht="20.25" customHeight="1">
      <c r="A5" s="52">
        <v>1</v>
      </c>
      <c r="B5" s="43" t="s">
        <v>12</v>
      </c>
      <c r="C5" s="13">
        <v>60.667999999999999</v>
      </c>
      <c r="D5" s="13">
        <v>10.534800000000001</v>
      </c>
      <c r="E5" s="13">
        <v>3.0670000000000002</v>
      </c>
      <c r="F5" s="12">
        <f>C5*D5</f>
        <v>639.12524640000004</v>
      </c>
      <c r="G5" s="13">
        <v>9</v>
      </c>
      <c r="H5" s="12">
        <f>G5*F5</f>
        <v>5752.1272176000002</v>
      </c>
      <c r="I5" s="12">
        <f>H5*E5</f>
        <v>17641.7741763792</v>
      </c>
      <c r="J5" s="12">
        <f>0.8*I5</f>
        <v>14113.419341103361</v>
      </c>
      <c r="K5" s="10">
        <f>J5/200</f>
        <v>70.567096705516803</v>
      </c>
      <c r="L5" s="10">
        <f>H5/40</f>
        <v>143.80318044000001</v>
      </c>
      <c r="M5" s="13">
        <v>6293.8</v>
      </c>
      <c r="N5" s="38">
        <f>M5*31</f>
        <v>195107.80000000002</v>
      </c>
      <c r="O5" s="12">
        <f>N5/K5</f>
        <v>2764.8551394172187</v>
      </c>
      <c r="P5" s="12">
        <f>N5/I5</f>
        <v>11.059420557668876</v>
      </c>
      <c r="Q5" s="12">
        <f>N5/H5</f>
        <v>33.919242850370438</v>
      </c>
    </row>
    <row r="6" spans="1:22" s="11" customFormat="1" ht="20.25" customHeight="1">
      <c r="A6" s="52">
        <v>2</v>
      </c>
      <c r="B6" s="43" t="s">
        <v>13</v>
      </c>
      <c r="C6" s="13">
        <v>60.667999999999999</v>
      </c>
      <c r="D6" s="13">
        <v>10.534800000000001</v>
      </c>
      <c r="E6" s="13">
        <v>3.0670000000000002</v>
      </c>
      <c r="F6" s="12">
        <f>C6*D6</f>
        <v>639.12524640000004</v>
      </c>
      <c r="G6" s="13">
        <v>9</v>
      </c>
      <c r="H6" s="12">
        <f>G6*F6</f>
        <v>5752.1272176000002</v>
      </c>
      <c r="I6" s="12">
        <f>H6*E6</f>
        <v>17641.7741763792</v>
      </c>
      <c r="J6" s="12">
        <f>0.8*I6</f>
        <v>14113.419341103361</v>
      </c>
      <c r="K6" s="10">
        <f>J6/200</f>
        <v>70.567096705516803</v>
      </c>
      <c r="L6" s="10">
        <f>H6/40</f>
        <v>143.80318044000001</v>
      </c>
      <c r="M6" s="13">
        <v>4896.8999999999996</v>
      </c>
      <c r="N6" s="38">
        <f>M6*31</f>
        <v>151803.9</v>
      </c>
      <c r="O6" s="12">
        <f>N6/K6</f>
        <v>2151.1994553707104</v>
      </c>
      <c r="P6" s="12">
        <f>N6/I6</f>
        <v>8.6047978214828422</v>
      </c>
      <c r="Q6" s="12">
        <f>N6/H6</f>
        <v>26.390914918487873</v>
      </c>
    </row>
    <row r="7" spans="1:22" s="11" customFormat="1" ht="33.75" customHeight="1">
      <c r="A7" s="52">
        <v>3</v>
      </c>
      <c r="B7" s="43" t="s">
        <v>63</v>
      </c>
      <c r="C7" s="13">
        <v>60.667999999999999</v>
      </c>
      <c r="D7" s="13">
        <v>10.534800000000001</v>
      </c>
      <c r="E7" s="13">
        <v>3.0670000000000002</v>
      </c>
      <c r="F7" s="12">
        <f>C7*D7</f>
        <v>639.12524640000004</v>
      </c>
      <c r="G7" s="13">
        <v>9</v>
      </c>
      <c r="H7" s="12">
        <f>G7*F7</f>
        <v>5752.1272176000002</v>
      </c>
      <c r="I7" s="12">
        <f>H7*E7</f>
        <v>17641.7741763792</v>
      </c>
      <c r="J7" s="12">
        <f>0.8*I7</f>
        <v>14113.419341103361</v>
      </c>
      <c r="K7" s="10">
        <f>J7/200</f>
        <v>70.567096705516803</v>
      </c>
      <c r="L7" s="10">
        <f>H7/40</f>
        <v>143.80318044000001</v>
      </c>
      <c r="M7" s="13">
        <f>0.6*M6</f>
        <v>2938.14</v>
      </c>
      <c r="N7" s="38">
        <f>M7*31</f>
        <v>91082.34</v>
      </c>
      <c r="O7" s="12">
        <f>N7/K7</f>
        <v>1290.7196732224261</v>
      </c>
      <c r="P7" s="12">
        <f>N7/I7</f>
        <v>5.1628786928897048</v>
      </c>
      <c r="Q7" s="12">
        <f>N7/H7</f>
        <v>15.834548951092724</v>
      </c>
    </row>
    <row r="8" spans="1:22" s="11" customFormat="1" ht="20.25" customHeight="1">
      <c r="A8" s="52"/>
      <c r="B8" s="43"/>
      <c r="C8" s="14"/>
      <c r="D8" s="14"/>
      <c r="E8" s="14"/>
      <c r="F8" s="14"/>
      <c r="G8" s="14"/>
      <c r="H8" s="14"/>
      <c r="I8" s="14"/>
      <c r="J8" s="14"/>
      <c r="K8" s="15"/>
      <c r="L8" s="78" t="s">
        <v>130</v>
      </c>
      <c r="M8" s="14"/>
      <c r="N8" s="39"/>
      <c r="O8" s="14"/>
      <c r="P8" s="14"/>
      <c r="Q8" s="14"/>
    </row>
    <row r="9" spans="1:22" s="11" customFormat="1" ht="20.25" customHeight="1">
      <c r="A9" s="52">
        <v>4</v>
      </c>
      <c r="B9" s="43" t="s">
        <v>24</v>
      </c>
      <c r="C9" s="13">
        <v>70.55</v>
      </c>
      <c r="D9" s="13">
        <v>12.799099999999999</v>
      </c>
      <c r="E9" s="13">
        <v>3.3740000000000001</v>
      </c>
      <c r="F9" s="12">
        <f t="shared" ref="F9" si="0">C9*D9</f>
        <v>902.97650499999986</v>
      </c>
      <c r="G9" s="13">
        <v>7</v>
      </c>
      <c r="H9" s="12">
        <f t="shared" ref="H9:I9" si="1">G9*F9</f>
        <v>6320.8355349999993</v>
      </c>
      <c r="I9" s="12">
        <f t="shared" si="1"/>
        <v>44245.848744999996</v>
      </c>
      <c r="J9" s="12"/>
      <c r="K9" s="10"/>
      <c r="L9" s="10">
        <f>H9/20</f>
        <v>316.04177674999994</v>
      </c>
      <c r="M9" s="13">
        <v>14145.47</v>
      </c>
      <c r="N9" s="38">
        <f>M9*31+4*H9</f>
        <v>463792.91214000003</v>
      </c>
      <c r="O9" s="12"/>
      <c r="P9" s="12">
        <f t="shared" ref="P9" si="2">N9/I9</f>
        <v>10.482179126293989</v>
      </c>
      <c r="Q9" s="12">
        <f t="shared" ref="Q9" si="3">N9/H9</f>
        <v>73.375253884057926</v>
      </c>
    </row>
    <row r="10" spans="1:22" s="11" customFormat="1" ht="41.25" customHeight="1">
      <c r="A10" s="52">
        <v>5</v>
      </c>
      <c r="B10" s="43" t="s">
        <v>36</v>
      </c>
      <c r="C10" s="13">
        <v>70.55</v>
      </c>
      <c r="D10" s="13">
        <v>12.799099999999999</v>
      </c>
      <c r="E10" s="13">
        <v>3.3740000000000001</v>
      </c>
      <c r="F10" s="12">
        <f t="shared" ref="F10" si="4">C10*D10</f>
        <v>902.97650499999986</v>
      </c>
      <c r="G10" s="13">
        <v>7</v>
      </c>
      <c r="H10" s="12">
        <f t="shared" ref="H10" si="5">G10*F10</f>
        <v>6320.8355349999993</v>
      </c>
      <c r="I10" s="12">
        <f t="shared" ref="I10" si="6">H10*G10</f>
        <v>44245.848744999996</v>
      </c>
      <c r="J10" s="12"/>
      <c r="K10" s="10"/>
      <c r="L10" s="10">
        <f>H10/20</f>
        <v>316.04177674999994</v>
      </c>
      <c r="M10" s="13">
        <v>11923.25</v>
      </c>
      <c r="N10" s="38">
        <f>M10*31+4*H10</f>
        <v>394904.09214000002</v>
      </c>
      <c r="O10" s="12"/>
      <c r="P10" s="12">
        <f t="shared" ref="P10" si="7">N10/I10</f>
        <v>8.9252235710502941</v>
      </c>
      <c r="Q10" s="12">
        <f t="shared" ref="Q10" si="8">N10/H10</f>
        <v>62.476564997352057</v>
      </c>
    </row>
    <row r="11" spans="1:22" s="11" customFormat="1">
      <c r="A11" s="52">
        <v>6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"/>
      <c r="O11" s="40"/>
      <c r="P11" s="40"/>
      <c r="Q11" s="40"/>
    </row>
    <row r="12" spans="1:22" s="11" customFormat="1">
      <c r="A12" s="52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"/>
      <c r="O12" s="40"/>
      <c r="P12" s="40"/>
      <c r="Q12" s="40"/>
    </row>
    <row r="13" spans="1:22" s="11" customFormat="1">
      <c r="A13" s="52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"/>
      <c r="O13" s="40"/>
      <c r="P13" s="40"/>
      <c r="Q13" s="40"/>
    </row>
    <row r="14" spans="1:22" s="11" customFormat="1">
      <c r="A14" s="52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"/>
      <c r="O14" s="40"/>
      <c r="P14" s="40"/>
      <c r="Q14" s="40"/>
    </row>
    <row r="15" spans="1:22" s="11" customFormat="1">
      <c r="N15" s="19"/>
      <c r="U15" s="19"/>
      <c r="V15" s="19"/>
    </row>
    <row r="16" spans="1:22" s="19" customFormat="1">
      <c r="A16" s="53"/>
      <c r="B16" s="53">
        <v>18</v>
      </c>
      <c r="C16" s="53">
        <v>19</v>
      </c>
      <c r="D16" s="53">
        <v>20</v>
      </c>
      <c r="E16" s="53">
        <v>21</v>
      </c>
      <c r="F16" s="53">
        <v>22</v>
      </c>
      <c r="G16" s="53">
        <v>23</v>
      </c>
      <c r="H16" s="83">
        <v>24</v>
      </c>
      <c r="I16" s="83"/>
      <c r="J16" s="83">
        <v>25</v>
      </c>
      <c r="K16" s="83"/>
      <c r="L16" s="83"/>
      <c r="M16" s="53">
        <v>26</v>
      </c>
      <c r="N16" s="53">
        <v>27</v>
      </c>
      <c r="O16" s="83">
        <v>28</v>
      </c>
      <c r="P16" s="83"/>
      <c r="Q16" s="83"/>
      <c r="R16" s="54">
        <v>29</v>
      </c>
    </row>
    <row r="17" spans="1:22" s="11" customFormat="1" ht="131.25" customHeight="1">
      <c r="A17" s="82" t="s">
        <v>16</v>
      </c>
      <c r="B17" s="7" t="s">
        <v>44</v>
      </c>
      <c r="C17" s="7" t="s">
        <v>69</v>
      </c>
      <c r="D17" s="7" t="s">
        <v>45</v>
      </c>
      <c r="E17" s="7" t="s">
        <v>75</v>
      </c>
      <c r="F17" s="42" t="s">
        <v>46</v>
      </c>
      <c r="G17" s="85" t="s">
        <v>140</v>
      </c>
      <c r="H17" s="81" t="s">
        <v>142</v>
      </c>
      <c r="I17" s="81"/>
      <c r="J17" s="81" t="s">
        <v>143</v>
      </c>
      <c r="K17" s="81"/>
      <c r="L17" s="81"/>
      <c r="M17" s="84" t="s">
        <v>145</v>
      </c>
      <c r="N17" s="45" t="s">
        <v>51</v>
      </c>
      <c r="O17" s="81" t="s">
        <v>70</v>
      </c>
      <c r="P17" s="81"/>
      <c r="Q17" s="81"/>
      <c r="R17" s="64" t="s">
        <v>71</v>
      </c>
      <c r="U17" s="19"/>
      <c r="V17" s="19"/>
    </row>
    <row r="18" spans="1:22" s="11" customFormat="1" ht="37.5" customHeight="1">
      <c r="A18" s="82"/>
      <c r="B18" s="78" t="s">
        <v>114</v>
      </c>
      <c r="C18" s="78" t="s">
        <v>137</v>
      </c>
      <c r="D18" s="78" t="s">
        <v>138</v>
      </c>
      <c r="E18" s="78" t="s">
        <v>115</v>
      </c>
      <c r="F18" s="79" t="s">
        <v>141</v>
      </c>
      <c r="G18" s="85"/>
      <c r="H18" s="81"/>
      <c r="I18" s="81"/>
      <c r="J18" s="86" t="s">
        <v>144</v>
      </c>
      <c r="K18" s="86"/>
      <c r="L18" s="86"/>
      <c r="M18" s="84"/>
      <c r="N18" s="79" t="s">
        <v>146</v>
      </c>
      <c r="O18" s="79" t="s">
        <v>147</v>
      </c>
      <c r="P18" s="86" t="s">
        <v>148</v>
      </c>
      <c r="Q18" s="86"/>
      <c r="R18" s="79" t="s">
        <v>149</v>
      </c>
      <c r="U18" s="19"/>
      <c r="V18" s="19"/>
    </row>
    <row r="19" spans="1:22" s="11" customFormat="1" ht="21.5">
      <c r="A19" s="82"/>
      <c r="B19" s="16" t="s">
        <v>116</v>
      </c>
      <c r="C19" s="16" t="s">
        <v>117</v>
      </c>
      <c r="D19" s="16" t="s">
        <v>118</v>
      </c>
      <c r="E19" s="16" t="s">
        <v>34</v>
      </c>
      <c r="F19" s="41" t="s">
        <v>119</v>
      </c>
      <c r="G19" s="85"/>
      <c r="H19" s="41" t="s">
        <v>116</v>
      </c>
      <c r="I19" s="41" t="s">
        <v>120</v>
      </c>
      <c r="J19" s="81" t="s">
        <v>121</v>
      </c>
      <c r="K19" s="81"/>
      <c r="L19" s="81"/>
      <c r="M19" s="32" t="s">
        <v>120</v>
      </c>
      <c r="N19" s="41" t="s">
        <v>122</v>
      </c>
      <c r="O19" s="41" t="s">
        <v>121</v>
      </c>
      <c r="P19" s="81" t="s">
        <v>123</v>
      </c>
      <c r="Q19" s="81"/>
      <c r="R19" s="41" t="s">
        <v>124</v>
      </c>
      <c r="U19" s="19"/>
      <c r="V19" s="19"/>
    </row>
    <row r="20" spans="1:22" s="11" customFormat="1">
      <c r="A20" s="52">
        <v>1</v>
      </c>
      <c r="B20" s="13">
        <v>325624.5</v>
      </c>
      <c r="C20" s="12">
        <f>B20/I5</f>
        <v>18.457582369237151</v>
      </c>
      <c r="D20" s="12">
        <f>B20/H5</f>
        <v>56.609405126450341</v>
      </c>
      <c r="E20" s="13">
        <v>82</v>
      </c>
      <c r="F20" s="38">
        <f>(D20/E20)*100</f>
        <v>69.035859910305291</v>
      </c>
      <c r="G20" s="1" t="s">
        <v>183</v>
      </c>
      <c r="H20" s="38">
        <f>(F20*H5)</f>
        <v>397103.04878048779</v>
      </c>
      <c r="I20" s="38">
        <f>H20*3.6/1000</f>
        <v>1429.570975609756</v>
      </c>
      <c r="J20" s="87">
        <f>0.0558*H20+165.4317*(N5/1000)</f>
        <v>54435.365159211222</v>
      </c>
      <c r="K20" s="87"/>
      <c r="L20" s="87"/>
      <c r="M20" s="12">
        <f>I20/K5</f>
        <v>20.25832211257736</v>
      </c>
      <c r="N20" s="38">
        <f>J20/H5</f>
        <v>9.4635189904446637</v>
      </c>
      <c r="O20" s="38">
        <f>J20/K5</f>
        <v>771.39867871247657</v>
      </c>
      <c r="P20" s="87">
        <f>O20/12</f>
        <v>64.283223226039709</v>
      </c>
      <c r="Q20" s="87"/>
      <c r="R20" s="12">
        <f>O20/M20</f>
        <v>38.078113005891758</v>
      </c>
      <c r="U20" s="19"/>
      <c r="V20" s="19"/>
    </row>
    <row r="21" spans="1:22" s="11" customFormat="1">
      <c r="A21" s="52">
        <v>2</v>
      </c>
      <c r="B21" s="13">
        <v>211175.4</v>
      </c>
      <c r="C21" s="12">
        <f>B21/I6</f>
        <v>11.970190633249658</v>
      </c>
      <c r="D21" s="12">
        <f>B21/H6</f>
        <v>36.7125746721767</v>
      </c>
      <c r="E21" s="13">
        <v>85</v>
      </c>
      <c r="F21" s="38">
        <f>(D21/E21)*100</f>
        <v>43.191264320207885</v>
      </c>
      <c r="G21" s="1" t="s">
        <v>184</v>
      </c>
      <c r="H21" s="38">
        <f>(F21*H6)</f>
        <v>248441.64705882355</v>
      </c>
      <c r="I21" s="38">
        <f>H21*3.6/1000</f>
        <v>894.3899294117648</v>
      </c>
      <c r="J21" s="87">
        <f>0.0558*H21+165.4317*(N6/1000)</f>
        <v>38976.221149512356</v>
      </c>
      <c r="K21" s="87"/>
      <c r="L21" s="87"/>
      <c r="M21" s="12">
        <f>I21/K6</f>
        <v>12.674319494029051</v>
      </c>
      <c r="N21" s="38">
        <f>J21/H6</f>
        <v>6.7759664685884111</v>
      </c>
      <c r="O21" s="38">
        <f>J21/K6</f>
        <v>552.32853509850111</v>
      </c>
      <c r="P21" s="87">
        <f>O21/12</f>
        <v>46.02737792487509</v>
      </c>
      <c r="Q21" s="87"/>
      <c r="R21" s="12">
        <f t="shared" ref="R21:R22" si="9">O21/M21</f>
        <v>43.57855546869451</v>
      </c>
      <c r="U21" s="19"/>
      <c r="V21" s="19"/>
    </row>
    <row r="22" spans="1:22" s="20" customFormat="1" ht="18.5">
      <c r="A22" s="52">
        <v>3</v>
      </c>
      <c r="B22" s="13">
        <f>0.6*B21</f>
        <v>126705.23999999999</v>
      </c>
      <c r="C22" s="12">
        <f>B22/I7</f>
        <v>7.1821143799497946</v>
      </c>
      <c r="D22" s="12">
        <f>B22/H7</f>
        <v>22.027544803306018</v>
      </c>
      <c r="E22" s="13">
        <v>85</v>
      </c>
      <c r="F22" s="38">
        <f>(D22/E22)*100</f>
        <v>25.914758592124727</v>
      </c>
      <c r="G22" s="1" t="s">
        <v>62</v>
      </c>
      <c r="H22" s="38">
        <f>(F22*H7)</f>
        <v>149064.98823529409</v>
      </c>
      <c r="I22" s="38">
        <f>H22*3.6/1000</f>
        <v>536.63395764705876</v>
      </c>
      <c r="J22" s="87">
        <f>0.0558*H22+165.4317*(N7/1000)</f>
        <v>23385.732689707409</v>
      </c>
      <c r="K22" s="87"/>
      <c r="L22" s="87"/>
      <c r="M22" s="12">
        <f>I22/K7</f>
        <v>7.6045916964174287</v>
      </c>
      <c r="N22" s="38">
        <f>J22/H7</f>
        <v>4.0655798811530461</v>
      </c>
      <c r="O22" s="38">
        <f>J22/K7</f>
        <v>331.39712105910058</v>
      </c>
      <c r="P22" s="87">
        <f>O22/12</f>
        <v>27.616426754925048</v>
      </c>
      <c r="Q22" s="87"/>
      <c r="R22" s="12">
        <f t="shared" si="9"/>
        <v>43.57855546869451</v>
      </c>
      <c r="S22" s="11"/>
      <c r="U22" s="21"/>
      <c r="V22" s="21"/>
    </row>
    <row r="23" spans="1:22" s="20" customFormat="1">
      <c r="A23" s="52"/>
      <c r="B23" s="14"/>
      <c r="C23" s="14"/>
      <c r="D23" s="14"/>
      <c r="E23" s="14"/>
      <c r="F23" s="39"/>
      <c r="G23" s="2"/>
      <c r="H23" s="39"/>
      <c r="I23" s="39"/>
      <c r="J23" s="89"/>
      <c r="K23" s="89"/>
      <c r="L23" s="89"/>
      <c r="M23" s="14"/>
      <c r="N23" s="39"/>
      <c r="O23" s="39"/>
      <c r="P23" s="89"/>
      <c r="Q23" s="89"/>
      <c r="R23" s="14"/>
      <c r="U23" s="21"/>
      <c r="V23" s="21"/>
    </row>
    <row r="24" spans="1:22" s="11" customFormat="1">
      <c r="A24" s="52">
        <v>4</v>
      </c>
      <c r="B24" s="13">
        <v>656664.6</v>
      </c>
      <c r="C24" s="12">
        <f t="shared" ref="C24" si="10">B24/I9</f>
        <v>14.841270280168519</v>
      </c>
      <c r="D24" s="12">
        <f t="shared" ref="D24" si="11">B24/H9</f>
        <v>103.88889196117964</v>
      </c>
      <c r="E24" s="13">
        <v>85</v>
      </c>
      <c r="F24" s="38">
        <f t="shared" ref="F24" si="12">(D24/E24)*100</f>
        <v>122.22222583668191</v>
      </c>
      <c r="G24" s="1" t="s">
        <v>185</v>
      </c>
      <c r="H24" s="38">
        <f t="shared" ref="H24" si="13">(F24*H9)</f>
        <v>772546.5882352941</v>
      </c>
      <c r="I24" s="38">
        <f t="shared" ref="I24" si="14">H24*3.6/1000</f>
        <v>2781.1677176470589</v>
      </c>
      <c r="J24" s="87">
        <f t="shared" ref="J24" si="15">0.0558*H24+165.4317*(N9/1000)</f>
        <v>119834.14952680026</v>
      </c>
      <c r="K24" s="87"/>
      <c r="L24" s="87"/>
      <c r="M24" s="12"/>
      <c r="N24" s="38">
        <f>J24/H9</f>
        <v>18.958593189658156</v>
      </c>
      <c r="O24" s="38"/>
      <c r="P24" s="87"/>
      <c r="Q24" s="87"/>
      <c r="R24" s="12">
        <f>J24/I24</f>
        <v>43.087710520451139</v>
      </c>
      <c r="U24" s="19"/>
      <c r="V24" s="19"/>
    </row>
    <row r="25" spans="1:22" s="11" customFormat="1">
      <c r="A25" s="52">
        <v>5</v>
      </c>
      <c r="B25" s="13">
        <v>553504.14</v>
      </c>
      <c r="C25" s="12">
        <f t="shared" ref="C25" si="16">B25/I10</f>
        <v>12.509741720403742</v>
      </c>
      <c r="D25" s="12">
        <f t="shared" ref="D25" si="17">B25/H10</f>
        <v>87.568192042826198</v>
      </c>
      <c r="E25" s="13">
        <v>85</v>
      </c>
      <c r="F25" s="38">
        <f t="shared" ref="F25" si="18">(D25/E25)*100</f>
        <v>103.02140240332494</v>
      </c>
      <c r="G25" s="1" t="s">
        <v>186</v>
      </c>
      <c r="H25" s="38">
        <f t="shared" ref="H25" si="19">(F25*H10)</f>
        <v>651181.34117647063</v>
      </c>
      <c r="I25" s="38">
        <f t="shared" ref="I25" si="20">H25*3.6/1000</f>
        <v>2344.2528282352941</v>
      </c>
      <c r="J25" s="87">
        <f t="shared" ref="J25" si="21">0.0558*H25+165.4317*(N10/1000)</f>
        <v>101665.57413732391</v>
      </c>
      <c r="K25" s="87"/>
      <c r="L25" s="87"/>
      <c r="M25" s="12"/>
      <c r="N25" s="38">
        <f>J25/H10</f>
        <v>16.084198611777982</v>
      </c>
      <c r="O25" s="38"/>
      <c r="P25" s="87"/>
      <c r="Q25" s="87"/>
      <c r="R25" s="12">
        <f>J25/I25</f>
        <v>43.368007457564076</v>
      </c>
      <c r="U25" s="19"/>
      <c r="V25" s="19"/>
    </row>
    <row r="26" spans="1:22" s="11" customFormat="1">
      <c r="A26" s="52">
        <v>6</v>
      </c>
      <c r="B26" s="40"/>
      <c r="C26" s="40"/>
      <c r="D26" s="40"/>
      <c r="E26" s="40"/>
      <c r="F26" s="4"/>
      <c r="G26" s="4"/>
      <c r="H26" s="40"/>
      <c r="I26" s="40"/>
      <c r="J26" s="88"/>
      <c r="K26" s="88"/>
      <c r="L26" s="88"/>
      <c r="M26" s="40"/>
      <c r="N26" s="40"/>
      <c r="O26" s="40"/>
      <c r="P26" s="88"/>
      <c r="Q26" s="88"/>
      <c r="R26" s="48"/>
      <c r="U26" s="19"/>
      <c r="V26" s="19"/>
    </row>
    <row r="27" spans="1:22" s="11" customFormat="1">
      <c r="A27" s="52">
        <v>7</v>
      </c>
      <c r="B27" s="40"/>
      <c r="C27" s="40"/>
      <c r="D27" s="40"/>
      <c r="E27" s="40"/>
      <c r="F27" s="4"/>
      <c r="G27" s="4"/>
      <c r="H27" s="40"/>
      <c r="I27" s="40"/>
      <c r="J27" s="88"/>
      <c r="K27" s="88"/>
      <c r="L27" s="88"/>
      <c r="M27" s="40"/>
      <c r="N27" s="40"/>
      <c r="O27" s="40"/>
      <c r="P27" s="88"/>
      <c r="Q27" s="88"/>
      <c r="R27" s="48"/>
      <c r="U27" s="19"/>
      <c r="V27" s="19"/>
    </row>
    <row r="28" spans="1:22" s="11" customFormat="1">
      <c r="A28" s="52">
        <v>8</v>
      </c>
      <c r="B28" s="40"/>
      <c r="C28" s="40"/>
      <c r="D28" s="40"/>
      <c r="E28" s="40"/>
      <c r="F28" s="4"/>
      <c r="G28" s="4"/>
      <c r="H28" s="40"/>
      <c r="I28" s="40"/>
      <c r="J28" s="88"/>
      <c r="K28" s="88"/>
      <c r="L28" s="88"/>
      <c r="M28" s="40"/>
      <c r="N28" s="40"/>
      <c r="O28" s="40"/>
      <c r="P28" s="88"/>
      <c r="Q28" s="88"/>
      <c r="R28" s="48"/>
      <c r="U28" s="19"/>
      <c r="V28" s="19"/>
    </row>
    <row r="29" spans="1:22" s="11" customFormat="1">
      <c r="A29" s="52">
        <v>9</v>
      </c>
      <c r="B29" s="40"/>
      <c r="C29" s="40"/>
      <c r="D29" s="40"/>
      <c r="E29" s="40"/>
      <c r="F29" s="4"/>
      <c r="G29" s="4"/>
      <c r="H29" s="40"/>
      <c r="I29" s="40"/>
      <c r="J29" s="88"/>
      <c r="K29" s="88"/>
      <c r="L29" s="88"/>
      <c r="M29" s="40"/>
      <c r="N29" s="40"/>
      <c r="O29" s="40"/>
      <c r="P29" s="88"/>
      <c r="Q29" s="88"/>
      <c r="R29" s="48"/>
      <c r="U29" s="19"/>
      <c r="V29" s="19"/>
    </row>
    <row r="30" spans="1:22" s="11" customFormat="1">
      <c r="U30" s="19"/>
      <c r="V30" s="19"/>
    </row>
    <row r="31" spans="1:22" s="11" customFormat="1">
      <c r="U31" s="19"/>
      <c r="V31" s="19"/>
    </row>
    <row r="32" spans="1:22" s="11" customFormat="1">
      <c r="U32" s="19"/>
      <c r="V32" s="19"/>
    </row>
    <row r="33" spans="14:22" s="11" customFormat="1">
      <c r="U33" s="19"/>
      <c r="V33" s="19"/>
    </row>
    <row r="34" spans="14:22" s="11" customFormat="1">
      <c r="U34" s="19"/>
      <c r="V34" s="19"/>
    </row>
    <row r="35" spans="14:22" s="11" customFormat="1">
      <c r="U35" s="19"/>
      <c r="V35" s="19"/>
    </row>
    <row r="36" spans="14:22" s="11" customFormat="1">
      <c r="U36" s="19"/>
      <c r="V36" s="19"/>
    </row>
    <row r="37" spans="14:22" s="11" customFormat="1">
      <c r="U37" s="19"/>
      <c r="V37" s="19"/>
    </row>
    <row r="38" spans="14:22" s="11" customFormat="1">
      <c r="U38" s="19"/>
      <c r="V38" s="19"/>
    </row>
    <row r="39" spans="14:22" s="11" customFormat="1">
      <c r="U39" s="19"/>
      <c r="V39" s="19"/>
    </row>
    <row r="40" spans="14:22" s="11" customFormat="1">
      <c r="U40" s="19"/>
      <c r="V40" s="19"/>
    </row>
    <row r="41" spans="14:22" s="11" customFormat="1">
      <c r="U41" s="19"/>
      <c r="V41" s="19"/>
    </row>
    <row r="42" spans="14:22" s="11" customFormat="1">
      <c r="U42" s="19"/>
      <c r="V42" s="19"/>
    </row>
    <row r="43" spans="14:22" s="11" customFormat="1">
      <c r="U43" s="19"/>
      <c r="V43" s="19"/>
    </row>
    <row r="44" spans="14:22" s="11" customFormat="1">
      <c r="N44" s="19"/>
      <c r="U44" s="19"/>
      <c r="V44" s="19"/>
    </row>
    <row r="45" spans="14:22" s="11" customFormat="1">
      <c r="N45" s="19"/>
      <c r="U45" s="19"/>
      <c r="V45" s="19"/>
    </row>
    <row r="46" spans="14:22" s="11" customFormat="1">
      <c r="N46" s="19"/>
      <c r="U46" s="19"/>
      <c r="V46" s="19"/>
    </row>
    <row r="47" spans="14:22" s="11" customFormat="1">
      <c r="N47" s="19"/>
      <c r="U47" s="19"/>
      <c r="V47" s="19"/>
    </row>
    <row r="48" spans="14:22" s="11" customFormat="1">
      <c r="N48" s="19"/>
      <c r="U48" s="19"/>
      <c r="V48" s="19"/>
    </row>
    <row r="49" spans="14:22" s="11" customFormat="1">
      <c r="N49" s="19"/>
      <c r="U49" s="19"/>
      <c r="V49" s="19"/>
    </row>
    <row r="50" spans="14:22" s="11" customFormat="1">
      <c r="N50" s="19"/>
      <c r="U50" s="19"/>
      <c r="V50" s="19"/>
    </row>
    <row r="51" spans="14:22" s="11" customFormat="1">
      <c r="N51" s="19"/>
      <c r="U51" s="19"/>
      <c r="V51" s="19"/>
    </row>
    <row r="52" spans="14:22" s="11" customFormat="1">
      <c r="N52" s="19"/>
      <c r="U52" s="19"/>
      <c r="V52" s="19"/>
    </row>
  </sheetData>
  <mergeCells count="35">
    <mergeCell ref="J20:L20"/>
    <mergeCell ref="J21:L21"/>
    <mergeCell ref="J22:L22"/>
    <mergeCell ref="J23:L23"/>
    <mergeCell ref="J24:L24"/>
    <mergeCell ref="J25:L25"/>
    <mergeCell ref="J26:L26"/>
    <mergeCell ref="J27:L27"/>
    <mergeCell ref="J28:L28"/>
    <mergeCell ref="J29:L29"/>
    <mergeCell ref="P20:Q20"/>
    <mergeCell ref="P21:Q21"/>
    <mergeCell ref="P22:Q22"/>
    <mergeCell ref="P23:Q23"/>
    <mergeCell ref="P24:Q24"/>
    <mergeCell ref="P25:Q25"/>
    <mergeCell ref="P26:Q26"/>
    <mergeCell ref="P27:Q27"/>
    <mergeCell ref="P28:Q28"/>
    <mergeCell ref="P29:Q29"/>
    <mergeCell ref="O17:Q17"/>
    <mergeCell ref="A2:A4"/>
    <mergeCell ref="A17:A19"/>
    <mergeCell ref="H16:I16"/>
    <mergeCell ref="J16:L16"/>
    <mergeCell ref="O16:Q16"/>
    <mergeCell ref="M17:M18"/>
    <mergeCell ref="B2:B4"/>
    <mergeCell ref="G17:G19"/>
    <mergeCell ref="H17:I18"/>
    <mergeCell ref="J17:L17"/>
    <mergeCell ref="J18:L18"/>
    <mergeCell ref="J19:L19"/>
    <mergeCell ref="P18:Q18"/>
    <mergeCell ref="P19:Q19"/>
  </mergeCells>
  <pageMargins left="0.25" right="0.25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zoomScale="80" zoomScaleNormal="80" workbookViewId="0">
      <selection activeCell="L1" sqref="L1"/>
    </sheetView>
  </sheetViews>
  <sheetFormatPr defaultColWidth="9.1796875" defaultRowHeight="18"/>
  <cols>
    <col min="1" max="1" width="9.1796875" style="22"/>
    <col min="2" max="2" width="26.7265625" style="22" customWidth="1"/>
    <col min="3" max="3" width="15.453125" style="22" customWidth="1"/>
    <col min="4" max="4" width="18.1796875" style="22" customWidth="1"/>
    <col min="5" max="5" width="17.7265625" style="22" customWidth="1"/>
    <col min="6" max="6" width="26.1796875" style="22" customWidth="1"/>
    <col min="7" max="7" width="16.7265625" style="22" customWidth="1"/>
    <col min="8" max="8" width="20.1796875" style="22" customWidth="1"/>
    <col min="9" max="9" width="17.26953125" style="22" customWidth="1"/>
    <col min="10" max="10" width="17.81640625" style="22" customWidth="1"/>
    <col min="11" max="11" width="23.1796875" style="22" customWidth="1"/>
    <col min="12" max="12" width="23.81640625" style="22" customWidth="1"/>
    <col min="13" max="13" width="24.1796875" style="22" customWidth="1"/>
    <col min="14" max="14" width="20.36328125" style="23" customWidth="1"/>
    <col min="15" max="15" width="26.08984375" style="22" customWidth="1"/>
    <col min="16" max="16" width="20" style="22" customWidth="1"/>
    <col min="17" max="17" width="19.54296875" style="22" customWidth="1"/>
    <col min="18" max="18" width="29.81640625" style="22" customWidth="1"/>
    <col min="19" max="19" width="12.7265625" style="22" customWidth="1"/>
    <col min="20" max="20" width="30.1796875" style="22" customWidth="1"/>
    <col min="21" max="21" width="33.6328125" style="23" customWidth="1"/>
    <col min="22" max="22" width="19.453125" style="23" customWidth="1"/>
    <col min="23" max="23" width="12.7265625" style="22" customWidth="1"/>
    <col min="24" max="24" width="11.453125" style="22" customWidth="1"/>
    <col min="25" max="25" width="39.26953125" style="22" customWidth="1"/>
    <col min="26" max="26" width="10" style="22" customWidth="1"/>
    <col min="27" max="27" width="16.1796875" style="22" customWidth="1"/>
    <col min="28" max="28" width="18.453125" style="22" customWidth="1"/>
    <col min="29" max="29" width="9" style="22" customWidth="1"/>
    <col min="30" max="16384" width="9.1796875" style="22"/>
  </cols>
  <sheetData>
    <row r="1" spans="1:18" s="9" customFormat="1" ht="24" customHeight="1">
      <c r="A1" s="45">
        <v>1</v>
      </c>
      <c r="B1" s="45">
        <v>2</v>
      </c>
      <c r="C1" s="45">
        <v>3</v>
      </c>
      <c r="D1" s="45">
        <v>4</v>
      </c>
      <c r="E1" s="45">
        <v>5</v>
      </c>
      <c r="F1" s="45">
        <v>6</v>
      </c>
      <c r="G1" s="45">
        <v>7</v>
      </c>
      <c r="H1" s="45">
        <v>8</v>
      </c>
      <c r="I1" s="45">
        <v>9</v>
      </c>
      <c r="J1" s="45">
        <v>10</v>
      </c>
      <c r="K1" s="45">
        <v>11</v>
      </c>
      <c r="L1" s="45">
        <v>12</v>
      </c>
      <c r="M1" s="45">
        <v>30</v>
      </c>
      <c r="N1" s="45">
        <v>31</v>
      </c>
      <c r="O1" s="45">
        <v>32</v>
      </c>
      <c r="P1" s="45">
        <v>33</v>
      </c>
      <c r="Q1" s="45">
        <v>34</v>
      </c>
    </row>
    <row r="2" spans="1:18" s="17" customFormat="1" ht="165.75" customHeight="1">
      <c r="A2" s="82" t="s">
        <v>16</v>
      </c>
      <c r="B2" s="82" t="s">
        <v>0</v>
      </c>
      <c r="C2" s="51" t="s">
        <v>1</v>
      </c>
      <c r="D2" s="51" t="s">
        <v>2</v>
      </c>
      <c r="E2" s="51" t="s">
        <v>3</v>
      </c>
      <c r="F2" s="51" t="s">
        <v>5</v>
      </c>
      <c r="G2" s="51" t="s">
        <v>4</v>
      </c>
      <c r="H2" s="51" t="s">
        <v>6</v>
      </c>
      <c r="I2" s="51" t="s">
        <v>14</v>
      </c>
      <c r="J2" s="51" t="s">
        <v>15</v>
      </c>
      <c r="K2" s="51" t="s">
        <v>48</v>
      </c>
      <c r="L2" s="51" t="s">
        <v>42</v>
      </c>
      <c r="M2" s="51" t="s">
        <v>72</v>
      </c>
      <c r="N2" s="46" t="s">
        <v>19</v>
      </c>
      <c r="O2" s="46" t="s">
        <v>18</v>
      </c>
      <c r="P2" s="51" t="s">
        <v>73</v>
      </c>
      <c r="Q2" s="51" t="s">
        <v>49</v>
      </c>
    </row>
    <row r="3" spans="1:18" s="18" customFormat="1" ht="23.25" customHeight="1">
      <c r="A3" s="82"/>
      <c r="B3" s="82"/>
      <c r="C3" s="78" t="s">
        <v>9</v>
      </c>
      <c r="D3" s="78" t="s">
        <v>8</v>
      </c>
      <c r="E3" s="78" t="s">
        <v>105</v>
      </c>
      <c r="F3" s="78" t="s">
        <v>127</v>
      </c>
      <c r="G3" s="78" t="s">
        <v>7</v>
      </c>
      <c r="H3" s="78" t="s">
        <v>131</v>
      </c>
      <c r="I3" s="78" t="s">
        <v>132</v>
      </c>
      <c r="J3" s="78" t="s">
        <v>133</v>
      </c>
      <c r="K3" s="78" t="s">
        <v>128</v>
      </c>
      <c r="L3" s="78" t="s">
        <v>129</v>
      </c>
      <c r="M3" s="80" t="s">
        <v>152</v>
      </c>
      <c r="N3" s="80" t="s">
        <v>151</v>
      </c>
      <c r="O3" s="80" t="s">
        <v>153</v>
      </c>
      <c r="P3" s="78" t="s">
        <v>154</v>
      </c>
      <c r="Q3" s="78" t="s">
        <v>155</v>
      </c>
    </row>
    <row r="4" spans="1:18" s="18" customFormat="1" ht="19.5" customHeight="1">
      <c r="A4" s="82"/>
      <c r="B4" s="82"/>
      <c r="C4" s="16" t="s">
        <v>107</v>
      </c>
      <c r="D4" s="16" t="s">
        <v>107</v>
      </c>
      <c r="E4" s="16" t="s">
        <v>107</v>
      </c>
      <c r="F4" s="16" t="s">
        <v>108</v>
      </c>
      <c r="G4" s="16" t="s">
        <v>10</v>
      </c>
      <c r="H4" s="16" t="s">
        <v>108</v>
      </c>
      <c r="I4" s="16" t="s">
        <v>109</v>
      </c>
      <c r="J4" s="16" t="s">
        <v>109</v>
      </c>
      <c r="K4" s="16" t="s">
        <v>125</v>
      </c>
      <c r="L4" s="16" t="s">
        <v>126</v>
      </c>
      <c r="M4" s="16" t="s">
        <v>156</v>
      </c>
      <c r="N4" s="45" t="s">
        <v>111</v>
      </c>
      <c r="O4" s="16" t="s">
        <v>111</v>
      </c>
      <c r="P4" s="16" t="s">
        <v>112</v>
      </c>
      <c r="Q4" s="16" t="s">
        <v>113</v>
      </c>
    </row>
    <row r="5" spans="1:18" s="11" customFormat="1" ht="22.5" customHeight="1">
      <c r="A5" s="52">
        <v>1</v>
      </c>
      <c r="B5" s="50" t="s">
        <v>12</v>
      </c>
      <c r="C5" s="12">
        <f>'Energetická bilancia - VYK'!C5</f>
        <v>60.667999999999999</v>
      </c>
      <c r="D5" s="12">
        <f>'Energetická bilancia - VYK'!D5</f>
        <v>10.534800000000001</v>
      </c>
      <c r="E5" s="12">
        <f>'Energetická bilancia - VYK'!E5</f>
        <v>3.0670000000000002</v>
      </c>
      <c r="F5" s="12">
        <f>C5*D5</f>
        <v>639.12524640000004</v>
      </c>
      <c r="G5" s="12">
        <f>'Energetická bilancia - VYK'!G5</f>
        <v>9</v>
      </c>
      <c r="H5" s="12">
        <f>G5*F5</f>
        <v>5752.1272176000002</v>
      </c>
      <c r="I5" s="12">
        <f>H5*E5</f>
        <v>17641.7741763792</v>
      </c>
      <c r="J5" s="12">
        <f>0.8*I5</f>
        <v>14113.419341103361</v>
      </c>
      <c r="K5" s="10">
        <f>J5/200</f>
        <v>70.567096705516803</v>
      </c>
      <c r="L5" s="10">
        <f>H5/40</f>
        <v>143.80318044000001</v>
      </c>
      <c r="M5" s="12">
        <f>25*L5</f>
        <v>3595.0795109999999</v>
      </c>
      <c r="N5" s="65">
        <f>V31</f>
        <v>95842.786787983452</v>
      </c>
      <c r="O5" s="12">
        <f>N5/K5</f>
        <v>1358.1795378084564</v>
      </c>
      <c r="P5" s="12">
        <f>N5/I5</f>
        <v>5.4327181512338258</v>
      </c>
      <c r="Q5" s="12">
        <f>N5/H5</f>
        <v>16.662146569834142</v>
      </c>
    </row>
    <row r="6" spans="1:18" s="11" customFormat="1" ht="22.5" customHeight="1">
      <c r="A6" s="52">
        <v>2</v>
      </c>
      <c r="B6" s="50" t="s">
        <v>13</v>
      </c>
      <c r="C6" s="12">
        <f>'Energetická bilancia - VYK'!C6</f>
        <v>60.667999999999999</v>
      </c>
      <c r="D6" s="12">
        <f>'Energetická bilancia - VYK'!D6</f>
        <v>10.534800000000001</v>
      </c>
      <c r="E6" s="12">
        <f>'Energetická bilancia - VYK'!E6</f>
        <v>3.0670000000000002</v>
      </c>
      <c r="F6" s="12">
        <f>C6*D6</f>
        <v>639.12524640000004</v>
      </c>
      <c r="G6" s="12">
        <f>'Energetická bilancia - VYK'!G6</f>
        <v>9</v>
      </c>
      <c r="H6" s="12">
        <f>G6*F6</f>
        <v>5752.1272176000002</v>
      </c>
      <c r="I6" s="12">
        <f>H6*E6</f>
        <v>17641.7741763792</v>
      </c>
      <c r="J6" s="12">
        <f>0.8*I6</f>
        <v>14113.419341103361</v>
      </c>
      <c r="K6" s="10">
        <f>J6/200</f>
        <v>70.567096705516803</v>
      </c>
      <c r="L6" s="10">
        <f>H6/40</f>
        <v>143.80318044000001</v>
      </c>
      <c r="M6" s="12">
        <f>25*L6</f>
        <v>3595.0795109999999</v>
      </c>
      <c r="N6" s="65">
        <f>N5</f>
        <v>95842.786787983452</v>
      </c>
      <c r="O6" s="12">
        <f>N6/K6</f>
        <v>1358.1795378084564</v>
      </c>
      <c r="P6" s="12">
        <f>N6/I6</f>
        <v>5.4327181512338258</v>
      </c>
      <c r="Q6" s="12">
        <f>N6/H6</f>
        <v>16.662146569834142</v>
      </c>
    </row>
    <row r="7" spans="1:18" s="11" customFormat="1" ht="37.5" customHeight="1">
      <c r="A7" s="52">
        <v>3</v>
      </c>
      <c r="B7" s="66" t="str">
        <f>'Energetická bilancia - VYK'!B7</f>
        <v>BD1 (zateplený + rekuperácia)</v>
      </c>
      <c r="C7" s="12">
        <f>'Energetická bilancia - VYK'!C7</f>
        <v>60.667999999999999</v>
      </c>
      <c r="D7" s="12">
        <f>'Energetická bilancia - VYK'!D7</f>
        <v>10.534800000000001</v>
      </c>
      <c r="E7" s="12">
        <f>'Energetická bilancia - VYK'!E7</f>
        <v>3.0670000000000002</v>
      </c>
      <c r="F7" s="12">
        <f>C7*D7</f>
        <v>639.12524640000004</v>
      </c>
      <c r="G7" s="12">
        <f>'Energetická bilancia - VYK'!G7</f>
        <v>9</v>
      </c>
      <c r="H7" s="12">
        <f>G7*F7</f>
        <v>5752.1272176000002</v>
      </c>
      <c r="I7" s="12">
        <f>H7*E7</f>
        <v>17641.7741763792</v>
      </c>
      <c r="J7" s="12">
        <f>0.8*I7</f>
        <v>14113.419341103361</v>
      </c>
      <c r="K7" s="10">
        <f>J7/200</f>
        <v>70.567096705516803</v>
      </c>
      <c r="L7" s="10">
        <f>H7/40</f>
        <v>143.80318044000001</v>
      </c>
      <c r="M7" s="12">
        <f>25*L7</f>
        <v>3595.0795109999999</v>
      </c>
      <c r="N7" s="65">
        <f>N6</f>
        <v>95842.786787983452</v>
      </c>
      <c r="O7" s="12">
        <f>N7/K7</f>
        <v>1358.1795378084564</v>
      </c>
      <c r="P7" s="12">
        <f>N7/I7</f>
        <v>5.4327181512338258</v>
      </c>
      <c r="Q7" s="12">
        <f>N7/H7</f>
        <v>16.662146569834142</v>
      </c>
    </row>
    <row r="8" spans="1:18" s="11" customFormat="1" ht="22.5" customHeight="1">
      <c r="A8" s="52"/>
      <c r="B8" s="66"/>
      <c r="C8" s="14"/>
      <c r="D8" s="14"/>
      <c r="E8" s="14"/>
      <c r="F8" s="14"/>
      <c r="G8" s="14"/>
      <c r="H8" s="14"/>
      <c r="I8" s="14"/>
      <c r="J8" s="14"/>
      <c r="K8" s="15"/>
      <c r="L8" s="16" t="s">
        <v>43</v>
      </c>
      <c r="M8" s="28"/>
      <c r="N8" s="49"/>
      <c r="O8" s="14"/>
      <c r="P8" s="14"/>
      <c r="Q8" s="14"/>
    </row>
    <row r="9" spans="1:18" s="11" customFormat="1" ht="22.5" customHeight="1">
      <c r="A9" s="52">
        <v>4</v>
      </c>
      <c r="B9" s="50" t="str">
        <f>'Energetická bilancia - VYK'!B9</f>
        <v>AB (nezateplená)</v>
      </c>
      <c r="C9" s="12">
        <f>'Energetická bilancia - VYK'!C9</f>
        <v>70.55</v>
      </c>
      <c r="D9" s="12">
        <f>'Energetická bilancia - VYK'!D9</f>
        <v>12.799099999999999</v>
      </c>
      <c r="E9" s="12">
        <f>'Energetická bilancia - VYK'!E9</f>
        <v>3.3740000000000001</v>
      </c>
      <c r="F9" s="12">
        <f t="shared" ref="F9" si="0">C9*D9</f>
        <v>902.97650499999986</v>
      </c>
      <c r="G9" s="12">
        <f>'Energetická bilancia - VYK'!G9</f>
        <v>7</v>
      </c>
      <c r="H9" s="12">
        <f t="shared" ref="H9" si="1">G9*F9</f>
        <v>6320.8355349999993</v>
      </c>
      <c r="I9" s="12">
        <f t="shared" ref="I9" si="2">H9*E9</f>
        <v>21326.499095089999</v>
      </c>
      <c r="J9" s="12"/>
      <c r="K9" s="10"/>
      <c r="L9" s="10">
        <f>H9/20</f>
        <v>316.04177674999994</v>
      </c>
      <c r="M9" s="12">
        <f>5*L9</f>
        <v>1580.2088837499996</v>
      </c>
      <c r="N9" s="65">
        <f>V38</f>
        <v>40982.717400056245</v>
      </c>
      <c r="O9" s="12"/>
      <c r="P9" s="12">
        <f>N9/I9</f>
        <v>1.921680497925311</v>
      </c>
      <c r="Q9" s="12">
        <f>N9/H9</f>
        <v>6.4837499999999997</v>
      </c>
    </row>
    <row r="10" spans="1:18" s="11" customFormat="1" ht="42" customHeight="1">
      <c r="A10" s="52">
        <v>5</v>
      </c>
      <c r="B10" s="50" t="str">
        <f>'Energetická bilancia - VYK'!B10</f>
        <v>AB (nezateplená + VZT s rekuperáciou)</v>
      </c>
      <c r="C10" s="12">
        <f>'Energetická bilancia - VYK'!C10</f>
        <v>70.55</v>
      </c>
      <c r="D10" s="12">
        <f>'Energetická bilancia - VYK'!D10</f>
        <v>12.799099999999999</v>
      </c>
      <c r="E10" s="12">
        <f>'Energetická bilancia - VYK'!E10</f>
        <v>3.3740000000000001</v>
      </c>
      <c r="F10" s="12">
        <f t="shared" ref="F10" si="3">C10*D10</f>
        <v>902.97650499999986</v>
      </c>
      <c r="G10" s="12">
        <f>'Energetická bilancia - VYK'!G10</f>
        <v>7</v>
      </c>
      <c r="H10" s="12">
        <f t="shared" ref="H10" si="4">G10*F10</f>
        <v>6320.8355349999993</v>
      </c>
      <c r="I10" s="12">
        <f t="shared" ref="I10" si="5">H10*E10</f>
        <v>21326.499095089999</v>
      </c>
      <c r="J10" s="12"/>
      <c r="K10" s="10"/>
      <c r="L10" s="10">
        <f>H10/20</f>
        <v>316.04177674999994</v>
      </c>
      <c r="M10" s="12">
        <f>5*L10</f>
        <v>1580.2088837499996</v>
      </c>
      <c r="N10" s="65">
        <f>N9</f>
        <v>40982.717400056245</v>
      </c>
      <c r="O10" s="12"/>
      <c r="P10" s="12">
        <f>N10/I10</f>
        <v>1.921680497925311</v>
      </c>
      <c r="Q10" s="12">
        <f>N10/H10</f>
        <v>6.4837499999999997</v>
      </c>
    </row>
    <row r="11" spans="1:18" s="11" customFormat="1">
      <c r="A11" s="52">
        <v>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"/>
      <c r="O11" s="48"/>
      <c r="P11" s="48"/>
      <c r="Q11" s="48"/>
    </row>
    <row r="12" spans="1:18" s="11" customFormat="1" ht="18.75" customHeight="1">
      <c r="A12" s="52">
        <v>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"/>
      <c r="O12" s="48"/>
      <c r="P12" s="48"/>
      <c r="Q12" s="48"/>
    </row>
    <row r="13" spans="1:18" s="11" customFormat="1">
      <c r="A13" s="52">
        <v>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"/>
      <c r="O13" s="48"/>
      <c r="P13" s="48"/>
      <c r="Q13" s="48"/>
    </row>
    <row r="14" spans="1:18" s="11" customFormat="1">
      <c r="A14" s="52">
        <v>9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"/>
      <c r="O14" s="48"/>
      <c r="P14" s="48"/>
      <c r="Q14" s="48"/>
    </row>
    <row r="15" spans="1:18" s="11" customFormat="1">
      <c r="N15" s="19"/>
    </row>
    <row r="16" spans="1:18" s="19" customFormat="1" ht="24" customHeight="1">
      <c r="A16" s="54"/>
      <c r="B16" s="54">
        <v>35</v>
      </c>
      <c r="C16" s="54">
        <v>36</v>
      </c>
      <c r="D16" s="54">
        <v>37</v>
      </c>
      <c r="E16" s="54">
        <v>38</v>
      </c>
      <c r="F16" s="54">
        <v>39</v>
      </c>
      <c r="G16" s="54">
        <v>40</v>
      </c>
      <c r="H16" s="83">
        <v>41</v>
      </c>
      <c r="I16" s="83"/>
      <c r="J16" s="83">
        <v>42</v>
      </c>
      <c r="K16" s="83"/>
      <c r="L16" s="83"/>
      <c r="M16" s="54">
        <v>43</v>
      </c>
      <c r="N16" s="54">
        <v>44</v>
      </c>
      <c r="O16" s="83">
        <v>45</v>
      </c>
      <c r="P16" s="83"/>
      <c r="Q16" s="83"/>
      <c r="R16" s="54">
        <v>46</v>
      </c>
    </row>
    <row r="17" spans="1:23" s="11" customFormat="1" ht="156.75" customHeight="1">
      <c r="A17" s="82" t="s">
        <v>16</v>
      </c>
      <c r="B17" s="82" t="s">
        <v>173</v>
      </c>
      <c r="C17" s="51" t="s">
        <v>175</v>
      </c>
      <c r="D17" s="51" t="s">
        <v>176</v>
      </c>
      <c r="E17" s="51" t="s">
        <v>74</v>
      </c>
      <c r="F17" s="46" t="s">
        <v>188</v>
      </c>
      <c r="G17" s="85" t="s">
        <v>179</v>
      </c>
      <c r="H17" s="98" t="s">
        <v>190</v>
      </c>
      <c r="I17" s="99"/>
      <c r="J17" s="81" t="s">
        <v>192</v>
      </c>
      <c r="K17" s="81"/>
      <c r="L17" s="81"/>
      <c r="M17" s="84" t="s">
        <v>193</v>
      </c>
      <c r="N17" s="45" t="s">
        <v>52</v>
      </c>
      <c r="O17" s="81" t="s">
        <v>77</v>
      </c>
      <c r="P17" s="81"/>
      <c r="Q17" s="81"/>
      <c r="R17" s="64" t="s">
        <v>76</v>
      </c>
      <c r="S17" s="18"/>
      <c r="T17" s="18"/>
      <c r="U17" s="18"/>
      <c r="V17" s="18"/>
      <c r="W17" s="18"/>
    </row>
    <row r="18" spans="1:23" s="11" customFormat="1" ht="37.5" customHeight="1">
      <c r="A18" s="82"/>
      <c r="B18" s="82"/>
      <c r="C18" s="78" t="s">
        <v>177</v>
      </c>
      <c r="D18" s="78" t="s">
        <v>189</v>
      </c>
      <c r="E18" s="78" t="s">
        <v>174</v>
      </c>
      <c r="F18" s="80" t="s">
        <v>178</v>
      </c>
      <c r="G18" s="85"/>
      <c r="H18" s="100"/>
      <c r="I18" s="101"/>
      <c r="J18" s="86" t="s">
        <v>191</v>
      </c>
      <c r="K18" s="81"/>
      <c r="L18" s="81"/>
      <c r="M18" s="84"/>
      <c r="N18" s="80" t="s">
        <v>194</v>
      </c>
      <c r="O18" s="80" t="s">
        <v>195</v>
      </c>
      <c r="P18" s="86" t="s">
        <v>196</v>
      </c>
      <c r="Q18" s="86"/>
      <c r="R18" s="80" t="s">
        <v>197</v>
      </c>
    </row>
    <row r="19" spans="1:23" s="11" customFormat="1" ht="21.5">
      <c r="A19" s="82"/>
      <c r="B19" s="16" t="s">
        <v>116</v>
      </c>
      <c r="C19" s="16" t="s">
        <v>117</v>
      </c>
      <c r="D19" s="16" t="s">
        <v>47</v>
      </c>
      <c r="E19" s="16" t="s">
        <v>34</v>
      </c>
      <c r="F19" s="45" t="s">
        <v>119</v>
      </c>
      <c r="G19" s="85"/>
      <c r="H19" s="45" t="s">
        <v>116</v>
      </c>
      <c r="I19" s="45" t="s">
        <v>120</v>
      </c>
      <c r="J19" s="81" t="s">
        <v>121</v>
      </c>
      <c r="K19" s="81"/>
      <c r="L19" s="81"/>
      <c r="M19" s="32" t="s">
        <v>120</v>
      </c>
      <c r="N19" s="45" t="s">
        <v>122</v>
      </c>
      <c r="O19" s="45" t="s">
        <v>121</v>
      </c>
      <c r="P19" s="81" t="s">
        <v>123</v>
      </c>
      <c r="Q19" s="81"/>
      <c r="R19" s="45" t="s">
        <v>124</v>
      </c>
    </row>
    <row r="20" spans="1:23" s="11" customFormat="1" ht="24.75" customHeight="1">
      <c r="A20" s="52">
        <v>1</v>
      </c>
      <c r="B20" s="12">
        <f>20*H5</f>
        <v>115042.544352</v>
      </c>
      <c r="C20" s="12">
        <f>B20/I5</f>
        <v>6.5210303227910007</v>
      </c>
      <c r="D20" s="12">
        <f>B20/H5</f>
        <v>20</v>
      </c>
      <c r="E20" s="13">
        <v>75</v>
      </c>
      <c r="F20" s="47">
        <f>(D20/E20)*100</f>
        <v>26.666666666666668</v>
      </c>
      <c r="G20" s="1" t="s">
        <v>180</v>
      </c>
      <c r="H20" s="47">
        <f>(F20*H5)</f>
        <v>153390.05913600003</v>
      </c>
      <c r="I20" s="47">
        <f>H20*3.6/1000</f>
        <v>552.20421288960006</v>
      </c>
      <c r="J20" s="87">
        <f>0.0558*H20+165.4317*(N5/1000)</f>
        <v>24414.600450862446</v>
      </c>
      <c r="K20" s="87"/>
      <c r="L20" s="87"/>
      <c r="M20" s="12">
        <f>I20/K5</f>
        <v>7.8252363873492019</v>
      </c>
      <c r="N20" s="47">
        <f>J20/H5</f>
        <v>4.2444472326968317</v>
      </c>
      <c r="O20" s="47">
        <f>J20/K5</f>
        <v>345.97711384877988</v>
      </c>
      <c r="P20" s="87">
        <f>O20/12</f>
        <v>28.831426154064989</v>
      </c>
      <c r="Q20" s="87"/>
      <c r="R20" s="12">
        <f>O20/M20</f>
        <v>44.212992007258656</v>
      </c>
    </row>
    <row r="21" spans="1:23" s="11" customFormat="1" ht="24.75" customHeight="1">
      <c r="A21" s="52">
        <v>2</v>
      </c>
      <c r="B21" s="12">
        <f>20*H6</f>
        <v>115042.544352</v>
      </c>
      <c r="C21" s="12">
        <f>B21/I6</f>
        <v>6.5210303227910007</v>
      </c>
      <c r="D21" s="12">
        <f>B21/H6</f>
        <v>20</v>
      </c>
      <c r="E21" s="13">
        <v>80</v>
      </c>
      <c r="F21" s="47">
        <f>(D21/E21)*100</f>
        <v>25</v>
      </c>
      <c r="G21" s="1" t="s">
        <v>181</v>
      </c>
      <c r="H21" s="47">
        <f>(F21*H6)</f>
        <v>143803.18044</v>
      </c>
      <c r="I21" s="47">
        <f>H21*3.6/1000</f>
        <v>517.691449584</v>
      </c>
      <c r="J21" s="87">
        <f>0.0558*H21+165.4317*(N6/1000)</f>
        <v>23879.652619625645</v>
      </c>
      <c r="K21" s="87"/>
      <c r="L21" s="87"/>
      <c r="M21" s="12">
        <f>I21/K6</f>
        <v>7.3361591131398756</v>
      </c>
      <c r="N21" s="47">
        <f>J21/H6</f>
        <v>4.1514472326968317</v>
      </c>
      <c r="O21" s="47">
        <f>J21/K6</f>
        <v>338.39641609853533</v>
      </c>
      <c r="P21" s="87">
        <f>O21/12</f>
        <v>28.199701341544611</v>
      </c>
      <c r="Q21" s="87"/>
      <c r="R21" s="12">
        <f t="shared" ref="R21:R22" si="6">O21/M21</f>
        <v>46.127191474409244</v>
      </c>
    </row>
    <row r="22" spans="1:23" s="11" customFormat="1" ht="24.75" customHeight="1">
      <c r="A22" s="52">
        <v>3</v>
      </c>
      <c r="B22" s="12">
        <f>20*H7</f>
        <v>115042.544352</v>
      </c>
      <c r="C22" s="12">
        <f>B22/I7</f>
        <v>6.5210303227910007</v>
      </c>
      <c r="D22" s="12">
        <f>B22/H7</f>
        <v>20</v>
      </c>
      <c r="E22" s="13">
        <v>80</v>
      </c>
      <c r="F22" s="47">
        <f>(D22/E22)*100</f>
        <v>25</v>
      </c>
      <c r="G22" s="1" t="s">
        <v>181</v>
      </c>
      <c r="H22" s="47">
        <f>(F22*H7)</f>
        <v>143803.18044</v>
      </c>
      <c r="I22" s="47">
        <f>H22*3.6/1000</f>
        <v>517.691449584</v>
      </c>
      <c r="J22" s="87">
        <f>0.0558*H22+165.4317*(N7/1000)</f>
        <v>23879.652619625645</v>
      </c>
      <c r="K22" s="87"/>
      <c r="L22" s="87"/>
      <c r="M22" s="12">
        <f>I22/K7</f>
        <v>7.3361591131398756</v>
      </c>
      <c r="N22" s="47">
        <f>J22/H7</f>
        <v>4.1514472326968317</v>
      </c>
      <c r="O22" s="47">
        <f>J22/K7</f>
        <v>338.39641609853533</v>
      </c>
      <c r="P22" s="87">
        <f>O22/12</f>
        <v>28.199701341544611</v>
      </c>
      <c r="Q22" s="87"/>
      <c r="R22" s="12">
        <f t="shared" si="6"/>
        <v>46.127191474409244</v>
      </c>
    </row>
    <row r="23" spans="1:23" s="11" customFormat="1" ht="24.75" customHeight="1">
      <c r="A23" s="52"/>
      <c r="B23" s="114" t="s">
        <v>187</v>
      </c>
      <c r="C23" s="14"/>
      <c r="D23" s="14"/>
      <c r="E23" s="14"/>
      <c r="F23" s="49"/>
      <c r="G23" s="2"/>
      <c r="H23" s="49"/>
      <c r="I23" s="49"/>
      <c r="J23" s="89"/>
      <c r="K23" s="89"/>
      <c r="L23" s="89"/>
      <c r="M23" s="14"/>
      <c r="N23" s="49"/>
      <c r="O23" s="49"/>
      <c r="P23" s="89"/>
      <c r="Q23" s="89"/>
      <c r="R23" s="48"/>
    </row>
    <row r="24" spans="1:23" s="11" customFormat="1" ht="24.75" customHeight="1">
      <c r="A24" s="52">
        <v>4</v>
      </c>
      <c r="B24" s="12">
        <f>6*H9</f>
        <v>37925.013209999997</v>
      </c>
      <c r="C24" s="12">
        <f t="shared" ref="C24" si="7">B24/I9</f>
        <v>1.7783046828689981</v>
      </c>
      <c r="D24" s="12">
        <f>B24/H9</f>
        <v>6</v>
      </c>
      <c r="E24" s="13">
        <v>80</v>
      </c>
      <c r="F24" s="47">
        <f t="shared" ref="F24" si="8">(D24/E24)*100</f>
        <v>7.5</v>
      </c>
      <c r="G24" s="1" t="s">
        <v>182</v>
      </c>
      <c r="H24" s="47">
        <f t="shared" ref="H24" si="9">(F24*H9)</f>
        <v>47406.266512499991</v>
      </c>
      <c r="I24" s="47">
        <f t="shared" ref="I24" si="10">H24*3.6/1000</f>
        <v>170.66255944499997</v>
      </c>
      <c r="J24" s="87">
        <f t="shared" ref="J24" si="11">0.0558*H24+165.4317*(N9/1000)</f>
        <v>9425.110281508385</v>
      </c>
      <c r="K24" s="87"/>
      <c r="L24" s="87"/>
      <c r="M24" s="12"/>
      <c r="N24" s="47">
        <f>J24/H9</f>
        <v>1.4911177848750001</v>
      </c>
      <c r="O24" s="47"/>
      <c r="P24" s="87"/>
      <c r="Q24" s="87"/>
      <c r="R24" s="12">
        <f>J24/I24</f>
        <v>55.226584625000008</v>
      </c>
    </row>
    <row r="25" spans="1:23" s="11" customFormat="1" ht="24.75" customHeight="1">
      <c r="A25" s="52">
        <v>5</v>
      </c>
      <c r="B25" s="12">
        <f>6*H10</f>
        <v>37925.013209999997</v>
      </c>
      <c r="C25" s="12">
        <f t="shared" ref="C25" si="12">B25/I10</f>
        <v>1.7783046828689981</v>
      </c>
      <c r="D25" s="12">
        <f>B25/H10</f>
        <v>6</v>
      </c>
      <c r="E25" s="13">
        <v>80</v>
      </c>
      <c r="F25" s="47">
        <f t="shared" ref="F25" si="13">(D25/E25)*100</f>
        <v>7.5</v>
      </c>
      <c r="G25" s="1" t="s">
        <v>182</v>
      </c>
      <c r="H25" s="47">
        <f t="shared" ref="H25" si="14">(F25*H10)</f>
        <v>47406.266512499991</v>
      </c>
      <c r="I25" s="47">
        <f t="shared" ref="I25" si="15">H25*3.6/1000</f>
        <v>170.66255944499997</v>
      </c>
      <c r="J25" s="87">
        <f t="shared" ref="J25" si="16">0.0558*H25+165.4317*(N10/1000)</f>
        <v>9425.110281508385</v>
      </c>
      <c r="K25" s="87"/>
      <c r="L25" s="87"/>
      <c r="M25" s="12"/>
      <c r="N25" s="47">
        <f>J25/H10</f>
        <v>1.4911177848750001</v>
      </c>
      <c r="O25" s="47"/>
      <c r="P25" s="87"/>
      <c r="Q25" s="87"/>
      <c r="R25" s="12">
        <f>J25/I25</f>
        <v>55.226584625000008</v>
      </c>
    </row>
    <row r="26" spans="1:23" s="11" customFormat="1" ht="24.75" customHeight="1">
      <c r="A26" s="52">
        <v>6</v>
      </c>
      <c r="B26" s="48"/>
      <c r="C26" s="48"/>
      <c r="D26" s="48"/>
      <c r="E26" s="48"/>
      <c r="F26" s="4"/>
      <c r="G26" s="4"/>
      <c r="H26" s="48"/>
      <c r="I26" s="48"/>
      <c r="J26" s="88"/>
      <c r="K26" s="88"/>
      <c r="L26" s="88"/>
      <c r="M26" s="48"/>
      <c r="N26" s="48"/>
      <c r="O26" s="48"/>
      <c r="P26" s="88"/>
      <c r="Q26" s="88"/>
      <c r="R26" s="48"/>
      <c r="U26" s="19"/>
      <c r="V26" s="19"/>
    </row>
    <row r="27" spans="1:23" s="11" customFormat="1" ht="24.75" customHeight="1">
      <c r="A27" s="52">
        <v>7</v>
      </c>
      <c r="B27" s="48"/>
      <c r="C27" s="48"/>
      <c r="D27" s="48"/>
      <c r="E27" s="48"/>
      <c r="F27" s="4"/>
      <c r="G27" s="4"/>
      <c r="H27" s="48"/>
      <c r="I27" s="48"/>
      <c r="J27" s="88"/>
      <c r="K27" s="88"/>
      <c r="L27" s="88"/>
      <c r="M27" s="48"/>
      <c r="N27" s="48"/>
      <c r="O27" s="48"/>
      <c r="P27" s="88"/>
      <c r="Q27" s="88"/>
      <c r="R27" s="48"/>
      <c r="S27" s="91" t="s">
        <v>25</v>
      </c>
      <c r="T27" s="92"/>
      <c r="U27" s="92"/>
      <c r="V27" s="92"/>
    </row>
    <row r="28" spans="1:23" s="11" customFormat="1" ht="24.75" customHeight="1">
      <c r="A28" s="52">
        <v>8</v>
      </c>
      <c r="B28" s="48"/>
      <c r="C28" s="48"/>
      <c r="D28" s="48"/>
      <c r="E28" s="48"/>
      <c r="F28" s="4"/>
      <c r="G28" s="4"/>
      <c r="H28" s="48"/>
      <c r="I28" s="48"/>
      <c r="J28" s="88"/>
      <c r="K28" s="88"/>
      <c r="L28" s="88"/>
      <c r="M28" s="48"/>
      <c r="N28" s="48"/>
      <c r="O28" s="48"/>
      <c r="P28" s="88"/>
      <c r="Q28" s="88"/>
      <c r="R28" s="48"/>
      <c r="S28" s="94" t="s">
        <v>165</v>
      </c>
      <c r="T28" s="95"/>
      <c r="U28" s="24" t="s">
        <v>157</v>
      </c>
      <c r="V28" s="25">
        <f>L5</f>
        <v>143.80318044000001</v>
      </c>
    </row>
    <row r="29" spans="1:23" s="11" customFormat="1" ht="24.75" customHeight="1">
      <c r="A29" s="52">
        <v>9</v>
      </c>
      <c r="B29" s="48"/>
      <c r="C29" s="48"/>
      <c r="D29" s="48"/>
      <c r="E29" s="48"/>
      <c r="F29" s="4"/>
      <c r="G29" s="4"/>
      <c r="H29" s="48"/>
      <c r="I29" s="48"/>
      <c r="J29" s="88"/>
      <c r="K29" s="88"/>
      <c r="L29" s="88"/>
      <c r="M29" s="48"/>
      <c r="N29" s="48"/>
      <c r="O29" s="48"/>
      <c r="P29" s="88"/>
      <c r="Q29" s="88"/>
      <c r="R29" s="48"/>
      <c r="S29" s="95" t="s">
        <v>20</v>
      </c>
      <c r="T29" s="96"/>
      <c r="U29" s="26" t="s">
        <v>161</v>
      </c>
      <c r="V29" s="27">
        <f>(0.12+15*V28^-(2/3))*1000</f>
        <v>666.48586279336564</v>
      </c>
    </row>
    <row r="30" spans="1:23" s="11" customFormat="1" ht="20">
      <c r="N30" s="19"/>
      <c r="O30" s="30"/>
      <c r="P30" s="30"/>
      <c r="S30" s="96" t="s">
        <v>22</v>
      </c>
      <c r="T30" s="96"/>
      <c r="U30" s="26" t="s">
        <v>160</v>
      </c>
      <c r="V30" s="12">
        <f>0.8*L5*V29</f>
        <v>76674.229430386753</v>
      </c>
    </row>
    <row r="31" spans="1:23" s="11" customFormat="1" ht="20">
      <c r="N31" s="19"/>
      <c r="S31" s="96" t="s">
        <v>21</v>
      </c>
      <c r="T31" s="96"/>
      <c r="U31" s="26" t="s">
        <v>159</v>
      </c>
      <c r="V31" s="12">
        <f>L5*V29</f>
        <v>95842.786787983452</v>
      </c>
    </row>
    <row r="32" spans="1:23" s="11" customFormat="1" ht="20">
      <c r="N32" s="19"/>
      <c r="S32" s="96" t="s">
        <v>23</v>
      </c>
      <c r="T32" s="96"/>
      <c r="U32" s="26" t="s">
        <v>158</v>
      </c>
      <c r="V32" s="12">
        <f>L5*V29*1.33</f>
        <v>127470.906428018</v>
      </c>
    </row>
    <row r="33" spans="14:22" s="11" customFormat="1">
      <c r="N33" s="19"/>
      <c r="S33" s="92" t="s">
        <v>29</v>
      </c>
      <c r="T33" s="92"/>
      <c r="U33" s="92"/>
      <c r="V33" s="92"/>
    </row>
    <row r="34" spans="14:22" s="11" customFormat="1" ht="25.5" customHeight="1">
      <c r="N34" s="19"/>
      <c r="S34" s="97" t="s">
        <v>166</v>
      </c>
      <c r="T34" s="95"/>
      <c r="U34" s="24" t="s">
        <v>169</v>
      </c>
      <c r="V34" s="25">
        <f>L9</f>
        <v>316.04177674999994</v>
      </c>
    </row>
    <row r="35" spans="14:22" s="11" customFormat="1" ht="58.5" customHeight="1">
      <c r="N35" s="19"/>
      <c r="S35" s="96" t="s">
        <v>167</v>
      </c>
      <c r="T35" s="96"/>
      <c r="U35" s="26" t="s">
        <v>168</v>
      </c>
      <c r="V35" s="29">
        <f>V34*0.3</f>
        <v>94.812533024999979</v>
      </c>
    </row>
    <row r="36" spans="14:22" s="11" customFormat="1" ht="38">
      <c r="N36" s="19"/>
      <c r="S36" s="96" t="s">
        <v>22</v>
      </c>
      <c r="T36" s="96"/>
      <c r="U36" s="26" t="s">
        <v>170</v>
      </c>
      <c r="V36" s="12">
        <f>M9*45*1000/(860*3)</f>
        <v>27561.782856104644</v>
      </c>
    </row>
    <row r="37" spans="14:22" s="11" customFormat="1" ht="20">
      <c r="N37" s="19"/>
      <c r="S37" s="96" t="s">
        <v>21</v>
      </c>
      <c r="T37" s="96"/>
      <c r="U37" s="26" t="s">
        <v>171</v>
      </c>
      <c r="V37" s="12">
        <f>0.325*V35*U43*1000</f>
        <v>30814.073233124993</v>
      </c>
    </row>
    <row r="38" spans="14:22" s="11" customFormat="1" ht="20">
      <c r="N38" s="19"/>
      <c r="S38" s="96" t="s">
        <v>23</v>
      </c>
      <c r="T38" s="96"/>
      <c r="U38" s="26" t="s">
        <v>172</v>
      </c>
      <c r="V38" s="12">
        <f>0.325*V35*U44*1000</f>
        <v>40982.717400056245</v>
      </c>
    </row>
    <row r="39" spans="14:22" s="11" customFormat="1">
      <c r="N39" s="19"/>
      <c r="U39" s="19"/>
      <c r="V39" s="19"/>
    </row>
    <row r="40" spans="14:22" s="11" customFormat="1" ht="51.75" customHeight="1">
      <c r="N40" s="19"/>
      <c r="S40" s="93" t="s">
        <v>162</v>
      </c>
      <c r="T40" s="93"/>
      <c r="U40" s="113" t="s">
        <v>27</v>
      </c>
      <c r="V40" s="19"/>
    </row>
    <row r="41" spans="14:22" s="11" customFormat="1">
      <c r="N41" s="19"/>
      <c r="S41" s="90" t="s">
        <v>26</v>
      </c>
      <c r="T41" s="90"/>
      <c r="U41" s="3" t="s">
        <v>54</v>
      </c>
      <c r="V41" s="19"/>
    </row>
    <row r="42" spans="14:22" s="11" customFormat="1">
      <c r="N42" s="19"/>
      <c r="S42" s="90" t="s">
        <v>28</v>
      </c>
      <c r="T42" s="90"/>
      <c r="U42" s="3" t="s">
        <v>55</v>
      </c>
      <c r="V42" s="19"/>
    </row>
    <row r="43" spans="14:22" s="11" customFormat="1">
      <c r="N43" s="19"/>
      <c r="S43" s="90" t="s">
        <v>163</v>
      </c>
      <c r="T43" s="90"/>
      <c r="U43" s="3">
        <v>1</v>
      </c>
      <c r="V43" s="19"/>
    </row>
    <row r="44" spans="14:22" s="11" customFormat="1">
      <c r="N44" s="19"/>
      <c r="S44" s="90" t="s">
        <v>164</v>
      </c>
      <c r="T44" s="90"/>
      <c r="U44" s="3">
        <v>1.33</v>
      </c>
      <c r="V44" s="19"/>
    </row>
    <row r="45" spans="14:22" s="11" customFormat="1">
      <c r="N45" s="19"/>
      <c r="U45" s="19"/>
      <c r="V45" s="19"/>
    </row>
    <row r="46" spans="14:22" s="11" customFormat="1">
      <c r="N46" s="19"/>
      <c r="U46" s="19"/>
      <c r="V46" s="19"/>
    </row>
    <row r="47" spans="14:22" s="11" customFormat="1">
      <c r="N47" s="19"/>
      <c r="U47" s="19"/>
      <c r="V47" s="19"/>
    </row>
    <row r="48" spans="14:22" s="11" customFormat="1">
      <c r="N48" s="19"/>
      <c r="U48" s="19"/>
      <c r="V48" s="19"/>
    </row>
    <row r="49" spans="14:22" s="11" customFormat="1">
      <c r="N49" s="19"/>
      <c r="U49" s="19"/>
      <c r="V49" s="19"/>
    </row>
    <row r="50" spans="14:22" s="11" customFormat="1">
      <c r="N50" s="19"/>
      <c r="U50" s="19"/>
      <c r="V50" s="19"/>
    </row>
    <row r="51" spans="14:22" s="11" customFormat="1">
      <c r="N51" s="19"/>
      <c r="U51" s="19"/>
      <c r="V51" s="19"/>
    </row>
    <row r="52" spans="14:22" s="11" customFormat="1">
      <c r="N52" s="19"/>
      <c r="U52" s="19"/>
      <c r="V52" s="19"/>
    </row>
  </sheetData>
  <mergeCells count="53">
    <mergeCell ref="J28:L28"/>
    <mergeCell ref="P28:Q28"/>
    <mergeCell ref="J20:L20"/>
    <mergeCell ref="P20:Q20"/>
    <mergeCell ref="A2:A4"/>
    <mergeCell ref="B2:B4"/>
    <mergeCell ref="H16:I16"/>
    <mergeCell ref="J16:L16"/>
    <mergeCell ref="O16:Q16"/>
    <mergeCell ref="A17:A19"/>
    <mergeCell ref="G17:G19"/>
    <mergeCell ref="H17:I18"/>
    <mergeCell ref="J17:L17"/>
    <mergeCell ref="M17:M18"/>
    <mergeCell ref="O17:Q17"/>
    <mergeCell ref="B17:B18"/>
    <mergeCell ref="J25:L25"/>
    <mergeCell ref="P25:Q25"/>
    <mergeCell ref="J26:L26"/>
    <mergeCell ref="P26:Q26"/>
    <mergeCell ref="J27:L27"/>
    <mergeCell ref="P27:Q27"/>
    <mergeCell ref="J18:L18"/>
    <mergeCell ref="P18:Q18"/>
    <mergeCell ref="J19:L19"/>
    <mergeCell ref="S34:T34"/>
    <mergeCell ref="S35:T35"/>
    <mergeCell ref="P19:Q19"/>
    <mergeCell ref="J21:L21"/>
    <mergeCell ref="P21:Q21"/>
    <mergeCell ref="J22:L22"/>
    <mergeCell ref="P22:Q22"/>
    <mergeCell ref="J23:L23"/>
    <mergeCell ref="P23:Q23"/>
    <mergeCell ref="J29:L29"/>
    <mergeCell ref="P29:Q29"/>
    <mergeCell ref="J24:L24"/>
    <mergeCell ref="P24:Q24"/>
    <mergeCell ref="S43:T43"/>
    <mergeCell ref="S44:T44"/>
    <mergeCell ref="S27:V27"/>
    <mergeCell ref="S33:V33"/>
    <mergeCell ref="S40:T40"/>
    <mergeCell ref="S41:T41"/>
    <mergeCell ref="S42:T42"/>
    <mergeCell ref="S28:T28"/>
    <mergeCell ref="S29:T29"/>
    <mergeCell ref="S30:T30"/>
    <mergeCell ref="S31:T31"/>
    <mergeCell ref="S32:T32"/>
    <mergeCell ref="S36:T36"/>
    <mergeCell ref="S37:T37"/>
    <mergeCell ref="S38:T38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topLeftCell="E13" zoomScale="80" zoomScaleNormal="80" workbookViewId="0">
      <selection activeCell="S28" sqref="S28"/>
    </sheetView>
  </sheetViews>
  <sheetFormatPr defaultColWidth="9.1796875" defaultRowHeight="18"/>
  <cols>
    <col min="1" max="1" width="9.1796875" style="22"/>
    <col min="2" max="2" width="28.453125" style="22" customWidth="1"/>
    <col min="3" max="3" width="15.54296875" style="22" customWidth="1"/>
    <col min="4" max="4" width="15.1796875" style="22" customWidth="1"/>
    <col min="5" max="5" width="13.1796875" style="22" customWidth="1"/>
    <col min="6" max="6" width="26.1796875" style="22" customWidth="1"/>
    <col min="7" max="7" width="16.7265625" style="22" customWidth="1"/>
    <col min="8" max="8" width="20.1796875" style="22" customWidth="1"/>
    <col min="9" max="9" width="13.7265625" style="22" customWidth="1"/>
    <col min="10" max="10" width="20" style="22" customWidth="1"/>
    <col min="11" max="11" width="24" style="22" customWidth="1"/>
    <col min="12" max="12" width="14.453125" style="22" customWidth="1"/>
    <col min="13" max="13" width="19.7265625" style="22" customWidth="1"/>
    <col min="14" max="14" width="17.81640625" style="23" customWidth="1"/>
    <col min="15" max="15" width="28.26953125" style="22" customWidth="1"/>
    <col min="16" max="16" width="15.7265625" style="22" customWidth="1"/>
    <col min="17" max="17" width="17.7265625" style="22" customWidth="1"/>
    <col min="18" max="18" width="26.81640625" style="22" customWidth="1"/>
    <col min="19" max="19" width="39.26953125" style="22" customWidth="1"/>
    <col min="20" max="20" width="10" style="22" customWidth="1"/>
    <col min="21" max="21" width="38" style="22" customWidth="1"/>
    <col min="22" max="22" width="18.453125" style="22" customWidth="1"/>
    <col min="23" max="23" width="9" style="22" customWidth="1"/>
    <col min="24" max="30" width="9.1796875" style="22"/>
    <col min="31" max="31" width="16.7265625" style="22" customWidth="1"/>
    <col min="32" max="16384" width="9.1796875" style="22"/>
  </cols>
  <sheetData>
    <row r="1" spans="1:18" s="9" customFormat="1" ht="24.75" customHeight="1">
      <c r="A1" s="45">
        <v>1</v>
      </c>
      <c r="B1" s="45">
        <v>2</v>
      </c>
      <c r="C1" s="45">
        <v>3</v>
      </c>
      <c r="D1" s="45">
        <v>4</v>
      </c>
      <c r="E1" s="45">
        <v>5</v>
      </c>
      <c r="F1" s="45">
        <v>6</v>
      </c>
      <c r="G1" s="45">
        <v>7</v>
      </c>
      <c r="H1" s="45">
        <v>8</v>
      </c>
      <c r="I1" s="45">
        <v>9</v>
      </c>
      <c r="J1" s="45">
        <v>10</v>
      </c>
      <c r="K1" s="45">
        <v>47</v>
      </c>
      <c r="L1" s="45">
        <v>48</v>
      </c>
      <c r="M1" s="45">
        <v>49</v>
      </c>
      <c r="N1" s="45">
        <v>50</v>
      </c>
      <c r="O1" s="45">
        <v>51</v>
      </c>
      <c r="P1" s="45">
        <v>52</v>
      </c>
      <c r="Q1" s="45">
        <v>53</v>
      </c>
      <c r="R1" s="45">
        <v>54</v>
      </c>
    </row>
    <row r="2" spans="1:18" s="17" customFormat="1" ht="143.25" customHeight="1">
      <c r="A2" s="82" t="s">
        <v>16</v>
      </c>
      <c r="B2" s="82" t="s">
        <v>0</v>
      </c>
      <c r="C2" s="51" t="s">
        <v>1</v>
      </c>
      <c r="D2" s="51" t="s">
        <v>2</v>
      </c>
      <c r="E2" s="51" t="s">
        <v>3</v>
      </c>
      <c r="F2" s="51" t="s">
        <v>5</v>
      </c>
      <c r="G2" s="51" t="s">
        <v>4</v>
      </c>
      <c r="H2" s="51" t="s">
        <v>6</v>
      </c>
      <c r="I2" s="51" t="s">
        <v>14</v>
      </c>
      <c r="J2" s="31" t="s">
        <v>50</v>
      </c>
      <c r="K2" s="72" t="s">
        <v>198</v>
      </c>
      <c r="L2" s="51" t="s">
        <v>199</v>
      </c>
      <c r="M2" s="51" t="s">
        <v>31</v>
      </c>
      <c r="N2" s="46" t="s">
        <v>200</v>
      </c>
      <c r="O2" s="46" t="s">
        <v>32</v>
      </c>
      <c r="P2" s="51" t="s">
        <v>213</v>
      </c>
      <c r="Q2" s="51" t="s">
        <v>214</v>
      </c>
      <c r="R2" s="82" t="s">
        <v>215</v>
      </c>
    </row>
    <row r="3" spans="1:18" s="18" customFormat="1" ht="24" customHeight="1">
      <c r="A3" s="82"/>
      <c r="B3" s="82"/>
      <c r="C3" s="78" t="s">
        <v>9</v>
      </c>
      <c r="D3" s="78" t="s">
        <v>8</v>
      </c>
      <c r="E3" s="78" t="s">
        <v>105</v>
      </c>
      <c r="F3" s="78" t="s">
        <v>208</v>
      </c>
      <c r="G3" s="78" t="s">
        <v>7</v>
      </c>
      <c r="H3" s="78" t="s">
        <v>131</v>
      </c>
      <c r="I3" s="78" t="s">
        <v>132</v>
      </c>
      <c r="J3" s="78" t="s">
        <v>150</v>
      </c>
      <c r="K3" s="78" t="s">
        <v>203</v>
      </c>
      <c r="L3" s="78" t="s">
        <v>201</v>
      </c>
      <c r="M3" s="78" t="s">
        <v>204</v>
      </c>
      <c r="N3" s="80" t="s">
        <v>202</v>
      </c>
      <c r="O3" s="80" t="s">
        <v>205</v>
      </c>
      <c r="P3" s="78" t="s">
        <v>206</v>
      </c>
      <c r="Q3" s="78" t="s">
        <v>207</v>
      </c>
      <c r="R3" s="82"/>
    </row>
    <row r="4" spans="1:18" s="18" customFormat="1" ht="21.75" customHeight="1">
      <c r="A4" s="82"/>
      <c r="B4" s="82"/>
      <c r="C4" s="16" t="s">
        <v>107</v>
      </c>
      <c r="D4" s="16" t="s">
        <v>107</v>
      </c>
      <c r="E4" s="16" t="s">
        <v>107</v>
      </c>
      <c r="F4" s="16" t="s">
        <v>108</v>
      </c>
      <c r="G4" s="16" t="s">
        <v>33</v>
      </c>
      <c r="H4" s="16" t="s">
        <v>108</v>
      </c>
      <c r="I4" s="16" t="s">
        <v>109</v>
      </c>
      <c r="J4" s="16" t="s">
        <v>33</v>
      </c>
      <c r="K4" s="16" t="s">
        <v>209</v>
      </c>
      <c r="L4" s="16" t="s">
        <v>210</v>
      </c>
      <c r="M4" s="16" t="s">
        <v>211</v>
      </c>
      <c r="N4" s="77" t="s">
        <v>34</v>
      </c>
      <c r="O4" s="45" t="s">
        <v>111</v>
      </c>
      <c r="P4" s="16" t="s">
        <v>112</v>
      </c>
      <c r="Q4" s="16" t="s">
        <v>113</v>
      </c>
      <c r="R4" s="16" t="s">
        <v>118</v>
      </c>
    </row>
    <row r="5" spans="1:18" s="11" customFormat="1" ht="23.25" customHeight="1">
      <c r="A5" s="52">
        <v>1</v>
      </c>
      <c r="B5" s="50" t="s">
        <v>12</v>
      </c>
      <c r="C5" s="14"/>
      <c r="D5" s="14"/>
      <c r="E5" s="14"/>
      <c r="F5" s="14"/>
      <c r="G5" s="14"/>
      <c r="H5" s="14"/>
      <c r="I5" s="14"/>
      <c r="J5" s="15"/>
      <c r="K5" s="115" t="s">
        <v>212</v>
      </c>
      <c r="L5" s="116"/>
      <c r="M5" s="116"/>
      <c r="N5" s="117"/>
      <c r="O5" s="115" t="s">
        <v>212</v>
      </c>
      <c r="P5" s="116"/>
      <c r="Q5" s="116"/>
      <c r="R5" s="117"/>
    </row>
    <row r="6" spans="1:18" s="11" customFormat="1" ht="23.25" customHeight="1">
      <c r="A6" s="52">
        <v>2</v>
      </c>
      <c r="B6" s="50" t="s">
        <v>13</v>
      </c>
      <c r="C6" s="14"/>
      <c r="D6" s="14"/>
      <c r="E6" s="14"/>
      <c r="F6" s="14"/>
      <c r="G6" s="14"/>
      <c r="H6" s="14"/>
      <c r="I6" s="14"/>
      <c r="J6" s="15"/>
      <c r="K6" s="115" t="s">
        <v>212</v>
      </c>
      <c r="L6" s="116"/>
      <c r="M6" s="116"/>
      <c r="N6" s="117"/>
      <c r="O6" s="115" t="s">
        <v>212</v>
      </c>
      <c r="P6" s="116"/>
      <c r="Q6" s="116"/>
      <c r="R6" s="117"/>
    </row>
    <row r="7" spans="1:18" s="11" customFormat="1" ht="23.25" customHeight="1">
      <c r="A7" s="52">
        <v>3</v>
      </c>
      <c r="B7" s="50"/>
      <c r="C7" s="14"/>
      <c r="D7" s="14"/>
      <c r="E7" s="14"/>
      <c r="F7" s="14"/>
      <c r="G7" s="14"/>
      <c r="H7" s="14"/>
      <c r="I7" s="14"/>
      <c r="J7" s="15"/>
      <c r="K7" s="115" t="s">
        <v>212</v>
      </c>
      <c r="L7" s="116"/>
      <c r="M7" s="116"/>
      <c r="N7" s="117"/>
      <c r="O7" s="115" t="s">
        <v>212</v>
      </c>
      <c r="P7" s="116"/>
      <c r="Q7" s="116"/>
      <c r="R7" s="117"/>
    </row>
    <row r="8" spans="1:18" s="11" customFormat="1" ht="23.25" customHeight="1">
      <c r="A8" s="52"/>
      <c r="B8" s="50"/>
      <c r="C8" s="14"/>
      <c r="D8" s="14"/>
      <c r="E8" s="14"/>
      <c r="F8" s="14"/>
      <c r="G8" s="14"/>
      <c r="H8" s="14"/>
      <c r="I8" s="14"/>
      <c r="J8" s="16" t="s">
        <v>43</v>
      </c>
      <c r="K8" s="33">
        <f>V35</f>
        <v>40</v>
      </c>
      <c r="L8" s="14"/>
      <c r="M8" s="44"/>
      <c r="N8" s="15"/>
      <c r="O8" s="36"/>
      <c r="P8" s="36"/>
      <c r="Q8" s="36"/>
      <c r="R8" s="36"/>
    </row>
    <row r="9" spans="1:18" s="11" customFormat="1" ht="40.5" customHeight="1">
      <c r="A9" s="52">
        <v>4</v>
      </c>
      <c r="B9" s="50" t="s">
        <v>24</v>
      </c>
      <c r="C9" s="12">
        <v>70.55</v>
      </c>
      <c r="D9" s="12">
        <v>12.799099999999999</v>
      </c>
      <c r="E9" s="12">
        <v>3.3740000000000001</v>
      </c>
      <c r="F9" s="12">
        <f t="shared" ref="F9" si="0">C9*D9</f>
        <v>902.97650499999986</v>
      </c>
      <c r="G9" s="12">
        <v>8</v>
      </c>
      <c r="H9" s="12">
        <f t="shared" ref="H9:I9" si="1">G9*F9</f>
        <v>7223.8120399999989</v>
      </c>
      <c r="I9" s="12">
        <f t="shared" si="1"/>
        <v>57790.496319999991</v>
      </c>
      <c r="J9" s="10">
        <f>H9/20</f>
        <v>361.19060199999996</v>
      </c>
      <c r="K9" s="12">
        <f>J9*K8</f>
        <v>14447.624079999998</v>
      </c>
      <c r="L9" s="33">
        <v>0.67</v>
      </c>
      <c r="M9" s="12">
        <f>0.8*I9*L9/3600</f>
        <v>8.6043627854222215</v>
      </c>
      <c r="N9" s="34">
        <v>0</v>
      </c>
      <c r="O9" s="35">
        <f>(1-N9/100)*M9*1000*1.25*12</f>
        <v>129065.44178133333</v>
      </c>
      <c r="P9" s="12">
        <f>O9/I9</f>
        <v>2.2333333333333334</v>
      </c>
      <c r="Q9" s="12">
        <f>O9/H9</f>
        <v>17.866666666666667</v>
      </c>
      <c r="R9" s="33">
        <v>35</v>
      </c>
    </row>
    <row r="10" spans="1:18" s="11" customFormat="1" ht="36.75" customHeight="1">
      <c r="A10" s="52">
        <v>5</v>
      </c>
      <c r="B10" s="50" t="s">
        <v>36</v>
      </c>
      <c r="C10" s="12">
        <v>70.55</v>
      </c>
      <c r="D10" s="12">
        <v>12.799099999999999</v>
      </c>
      <c r="E10" s="12">
        <v>3.3740000000000001</v>
      </c>
      <c r="F10" s="12">
        <f t="shared" ref="F10" si="2">C10*D10</f>
        <v>902.97650499999986</v>
      </c>
      <c r="G10" s="12">
        <v>8</v>
      </c>
      <c r="H10" s="12">
        <f t="shared" ref="H10" si="3">G10*F10</f>
        <v>7223.8120399999989</v>
      </c>
      <c r="I10" s="12">
        <f t="shared" ref="I10" si="4">H10*G10</f>
        <v>57790.496319999991</v>
      </c>
      <c r="J10" s="10">
        <f>H10/20</f>
        <v>361.19060199999996</v>
      </c>
      <c r="K10" s="12">
        <f>J10*K8</f>
        <v>14447.624079999998</v>
      </c>
      <c r="L10" s="33">
        <v>0.67</v>
      </c>
      <c r="M10" s="12">
        <f>0.8*I10*L10/3600</f>
        <v>8.6043627854222215</v>
      </c>
      <c r="N10" s="34">
        <v>65</v>
      </c>
      <c r="O10" s="35">
        <f>(1-N10/100)*M10*1000*8</f>
        <v>24092.215799182221</v>
      </c>
      <c r="P10" s="12">
        <f>O10/I10</f>
        <v>0.41688888888888892</v>
      </c>
      <c r="Q10" s="12">
        <f>O10/H10</f>
        <v>3.3351111111111114</v>
      </c>
      <c r="R10" s="33">
        <v>35</v>
      </c>
    </row>
    <row r="11" spans="1:18" s="11" customFormat="1" ht="22.5" customHeight="1">
      <c r="A11" s="52">
        <v>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"/>
      <c r="O11" s="48"/>
      <c r="P11" s="48"/>
      <c r="Q11" s="48"/>
      <c r="R11" s="48"/>
    </row>
    <row r="12" spans="1:18" s="11" customFormat="1">
      <c r="A12" s="52">
        <v>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"/>
      <c r="O12" s="48"/>
      <c r="P12" s="48"/>
      <c r="Q12" s="48"/>
      <c r="R12" s="48"/>
    </row>
    <row r="13" spans="1:18" s="11" customFormat="1">
      <c r="A13" s="52">
        <v>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"/>
      <c r="O13" s="48"/>
      <c r="P13" s="48"/>
      <c r="Q13" s="48"/>
      <c r="R13" s="48"/>
    </row>
    <row r="14" spans="1:18" s="11" customFormat="1" ht="26.25" customHeight="1">
      <c r="A14" s="52">
        <v>9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"/>
      <c r="O14" s="48"/>
      <c r="P14" s="48"/>
      <c r="Q14" s="48"/>
      <c r="R14" s="48"/>
    </row>
    <row r="15" spans="1:18" s="11" customFormat="1">
      <c r="N15" s="19"/>
    </row>
    <row r="16" spans="1:18" s="19" customFormat="1">
      <c r="A16" s="54"/>
      <c r="B16" s="54">
        <v>55</v>
      </c>
      <c r="C16" s="54">
        <v>56</v>
      </c>
      <c r="D16" s="54">
        <v>57</v>
      </c>
      <c r="E16" s="54">
        <v>58</v>
      </c>
      <c r="F16" s="54">
        <v>59</v>
      </c>
      <c r="G16" s="54">
        <v>60</v>
      </c>
      <c r="H16" s="83">
        <v>61</v>
      </c>
      <c r="I16" s="83"/>
      <c r="J16" s="83">
        <v>62</v>
      </c>
      <c r="K16" s="83"/>
      <c r="L16" s="83"/>
      <c r="M16" s="54">
        <v>63</v>
      </c>
      <c r="N16" s="54">
        <v>64</v>
      </c>
      <c r="O16" s="83">
        <v>65</v>
      </c>
      <c r="P16" s="83"/>
      <c r="Q16" s="83"/>
      <c r="R16" s="54">
        <v>66</v>
      </c>
    </row>
    <row r="17" spans="1:31" s="11" customFormat="1" ht="138" customHeight="1">
      <c r="A17" s="82" t="s">
        <v>16</v>
      </c>
      <c r="B17" s="16" t="s">
        <v>221</v>
      </c>
      <c r="C17" s="51" t="s">
        <v>227</v>
      </c>
      <c r="D17" s="51" t="s">
        <v>228</v>
      </c>
      <c r="E17" s="51" t="s">
        <v>78</v>
      </c>
      <c r="F17" s="46" t="s">
        <v>229</v>
      </c>
      <c r="G17" s="85" t="s">
        <v>223</v>
      </c>
      <c r="H17" s="81" t="s">
        <v>224</v>
      </c>
      <c r="I17" s="81"/>
      <c r="J17" s="81" t="s">
        <v>225</v>
      </c>
      <c r="K17" s="81"/>
      <c r="L17" s="81"/>
      <c r="M17" s="84" t="s">
        <v>226</v>
      </c>
      <c r="N17" s="45" t="s">
        <v>53</v>
      </c>
      <c r="O17" s="81" t="s">
        <v>35</v>
      </c>
      <c r="P17" s="81"/>
      <c r="Q17" s="81"/>
      <c r="R17" s="64" t="s">
        <v>100</v>
      </c>
    </row>
    <row r="18" spans="1:31" s="11" customFormat="1" ht="48.75" customHeight="1">
      <c r="A18" s="82"/>
      <c r="B18" s="78" t="s">
        <v>217</v>
      </c>
      <c r="C18" s="78" t="s">
        <v>218</v>
      </c>
      <c r="D18" s="78" t="s">
        <v>219</v>
      </c>
      <c r="E18" s="78" t="s">
        <v>216</v>
      </c>
      <c r="F18" s="80" t="s">
        <v>220</v>
      </c>
      <c r="G18" s="85"/>
      <c r="H18" s="81"/>
      <c r="I18" s="81"/>
      <c r="J18" s="81" t="s">
        <v>234</v>
      </c>
      <c r="K18" s="81"/>
      <c r="L18" s="81"/>
      <c r="M18" s="84"/>
      <c r="N18" s="80" t="s">
        <v>230</v>
      </c>
      <c r="O18" s="80" t="s">
        <v>231</v>
      </c>
      <c r="P18" s="86" t="s">
        <v>232</v>
      </c>
      <c r="Q18" s="86"/>
      <c r="R18" s="80" t="s">
        <v>233</v>
      </c>
    </row>
    <row r="19" spans="1:31" s="11" customFormat="1" ht="21.5">
      <c r="A19" s="82"/>
      <c r="B19" s="16" t="s">
        <v>116</v>
      </c>
      <c r="C19" s="16" t="s">
        <v>117</v>
      </c>
      <c r="D19" s="16" t="s">
        <v>118</v>
      </c>
      <c r="E19" s="16" t="s">
        <v>34</v>
      </c>
      <c r="F19" s="45" t="s">
        <v>119</v>
      </c>
      <c r="G19" s="85"/>
      <c r="H19" s="45" t="s">
        <v>116</v>
      </c>
      <c r="I19" s="45" t="s">
        <v>120</v>
      </c>
      <c r="J19" s="81" t="s">
        <v>121</v>
      </c>
      <c r="K19" s="81"/>
      <c r="L19" s="81"/>
      <c r="M19" s="32" t="s">
        <v>120</v>
      </c>
      <c r="N19" s="45" t="s">
        <v>122</v>
      </c>
      <c r="O19" s="45" t="s">
        <v>121</v>
      </c>
      <c r="P19" s="81" t="s">
        <v>123</v>
      </c>
      <c r="Q19" s="81"/>
      <c r="R19" s="45" t="s">
        <v>124</v>
      </c>
    </row>
    <row r="20" spans="1:31" s="11" customFormat="1" ht="24" customHeight="1">
      <c r="A20" s="52">
        <v>1</v>
      </c>
      <c r="B20" s="115" t="s">
        <v>212</v>
      </c>
      <c r="C20" s="116"/>
      <c r="D20" s="116"/>
      <c r="E20" s="116"/>
      <c r="F20" s="116"/>
      <c r="G20" s="117"/>
      <c r="H20" s="120" t="s">
        <v>212</v>
      </c>
      <c r="I20" s="121"/>
      <c r="J20" s="121"/>
      <c r="K20" s="121"/>
      <c r="L20" s="121"/>
      <c r="M20" s="122"/>
      <c r="N20" s="120" t="s">
        <v>212</v>
      </c>
      <c r="O20" s="118"/>
      <c r="P20" s="118"/>
      <c r="Q20" s="118"/>
      <c r="R20" s="119"/>
    </row>
    <row r="21" spans="1:31" s="11" customFormat="1" ht="24" customHeight="1">
      <c r="A21" s="52">
        <v>2</v>
      </c>
      <c r="B21" s="115" t="s">
        <v>212</v>
      </c>
      <c r="C21" s="116"/>
      <c r="D21" s="116"/>
      <c r="E21" s="116"/>
      <c r="F21" s="116"/>
      <c r="G21" s="117"/>
      <c r="H21" s="120" t="s">
        <v>212</v>
      </c>
      <c r="I21" s="121"/>
      <c r="J21" s="121"/>
      <c r="K21" s="121"/>
      <c r="L21" s="121"/>
      <c r="M21" s="122"/>
      <c r="N21" s="120" t="s">
        <v>212</v>
      </c>
      <c r="O21" s="118"/>
      <c r="P21" s="118"/>
      <c r="Q21" s="118"/>
      <c r="R21" s="119"/>
    </row>
    <row r="22" spans="1:31" s="20" customFormat="1" ht="24" customHeight="1">
      <c r="A22" s="52">
        <v>3</v>
      </c>
      <c r="B22" s="115" t="s">
        <v>212</v>
      </c>
      <c r="C22" s="116"/>
      <c r="D22" s="116"/>
      <c r="E22" s="116"/>
      <c r="F22" s="116"/>
      <c r="G22" s="117"/>
      <c r="H22" s="120" t="s">
        <v>212</v>
      </c>
      <c r="I22" s="121"/>
      <c r="J22" s="121"/>
      <c r="K22" s="121"/>
      <c r="L22" s="121"/>
      <c r="M22" s="122"/>
      <c r="N22" s="120" t="s">
        <v>212</v>
      </c>
      <c r="O22" s="118"/>
      <c r="P22" s="118"/>
      <c r="Q22" s="118"/>
      <c r="R22" s="119"/>
    </row>
    <row r="23" spans="1:31" s="20" customFormat="1" ht="24" customHeight="1">
      <c r="A23" s="52"/>
      <c r="B23" s="14"/>
      <c r="C23" s="14"/>
      <c r="D23" s="14"/>
      <c r="E23" s="14"/>
      <c r="F23" s="49"/>
      <c r="G23" s="2"/>
      <c r="H23" s="49"/>
      <c r="I23" s="49"/>
      <c r="J23" s="89"/>
      <c r="K23" s="89"/>
      <c r="L23" s="89"/>
      <c r="M23" s="14"/>
      <c r="N23" s="49"/>
      <c r="O23" s="49"/>
      <c r="P23" s="89"/>
      <c r="Q23" s="89"/>
      <c r="R23" s="14"/>
    </row>
    <row r="24" spans="1:31" s="11" customFormat="1" ht="24" customHeight="1">
      <c r="A24" s="52">
        <v>4</v>
      </c>
      <c r="B24" s="12">
        <f>R9*H9*(1-N9/100)</f>
        <v>252833.42139999996</v>
      </c>
      <c r="C24" s="12">
        <f t="shared" ref="C24" si="5">B24/I9</f>
        <v>4.375</v>
      </c>
      <c r="D24" s="12">
        <f t="shared" ref="D24" si="6">B24/H9</f>
        <v>35</v>
      </c>
      <c r="E24" s="13">
        <v>80</v>
      </c>
      <c r="F24" s="47">
        <f t="shared" ref="F24" si="7">(D24/E24)*100</f>
        <v>43.75</v>
      </c>
      <c r="G24" s="1" t="s">
        <v>222</v>
      </c>
      <c r="H24" s="47">
        <f t="shared" ref="H24" si="8">(F24*H9)</f>
        <v>316041.77674999996</v>
      </c>
      <c r="I24" s="47">
        <f t="shared" ref="I24" si="9">H24*3.6/1000</f>
        <v>1137.7503962999999</v>
      </c>
      <c r="J24" s="87">
        <f>0.0558*H24+165.4317*(O9/1000)</f>
        <v>38986.646587787007</v>
      </c>
      <c r="K24" s="87"/>
      <c r="L24" s="87"/>
      <c r="M24" s="12" t="s">
        <v>212</v>
      </c>
      <c r="N24" s="47">
        <f>J24/H9</f>
        <v>5.3969630400000019</v>
      </c>
      <c r="O24" s="123" t="s">
        <v>212</v>
      </c>
      <c r="P24" s="124"/>
      <c r="Q24" s="125"/>
      <c r="R24" s="12">
        <f>J24/I24</f>
        <v>34.266432000000009</v>
      </c>
    </row>
    <row r="25" spans="1:31" s="11" customFormat="1" ht="24" customHeight="1">
      <c r="A25" s="52">
        <v>5</v>
      </c>
      <c r="B25" s="12">
        <f>R10*H10*(1-N10/100)</f>
        <v>88491.697489999977</v>
      </c>
      <c r="C25" s="12">
        <f t="shared" ref="C25" si="10">B25/I10</f>
        <v>1.5312499999999998</v>
      </c>
      <c r="D25" s="12">
        <f t="shared" ref="D25" si="11">B25/H10</f>
        <v>12.249999999999998</v>
      </c>
      <c r="E25" s="13">
        <v>85</v>
      </c>
      <c r="F25" s="47">
        <f t="shared" ref="F25" si="12">(D25/E25)*100</f>
        <v>14.411764705882351</v>
      </c>
      <c r="G25" s="1" t="s">
        <v>98</v>
      </c>
      <c r="H25" s="47">
        <f t="shared" ref="H25" si="13">(F25*H10)</f>
        <v>104107.87939999998</v>
      </c>
      <c r="I25" s="47">
        <f t="shared" ref="I25" si="14">H25*3.6/1000</f>
        <v>374.78836583999993</v>
      </c>
      <c r="J25" s="87">
        <f>0.0558*H25+165.4317*(O10/1000)</f>
        <v>9794.8358869455715</v>
      </c>
      <c r="K25" s="87"/>
      <c r="L25" s="87"/>
      <c r="M25" s="12" t="s">
        <v>212</v>
      </c>
      <c r="N25" s="47">
        <f>J25/H10</f>
        <v>1.3559095713882352</v>
      </c>
      <c r="O25" s="123" t="s">
        <v>212</v>
      </c>
      <c r="P25" s="124"/>
      <c r="Q25" s="125"/>
      <c r="R25" s="12">
        <f>J25/I25</f>
        <v>26.134311466666666</v>
      </c>
    </row>
    <row r="26" spans="1:31" s="11" customFormat="1" ht="24" customHeight="1">
      <c r="A26" s="52">
        <v>6</v>
      </c>
      <c r="B26" s="48"/>
      <c r="C26" s="48"/>
      <c r="D26" s="48"/>
      <c r="E26" s="48"/>
      <c r="F26" s="4"/>
      <c r="G26" s="4"/>
      <c r="H26" s="48"/>
      <c r="I26" s="48"/>
      <c r="J26" s="88"/>
      <c r="K26" s="88"/>
      <c r="L26" s="88"/>
      <c r="M26" s="48"/>
      <c r="N26" s="48"/>
      <c r="O26" s="48"/>
      <c r="P26" s="88"/>
      <c r="Q26" s="88"/>
      <c r="R26" s="48"/>
    </row>
    <row r="27" spans="1:31" s="11" customFormat="1" ht="24" customHeight="1">
      <c r="A27" s="52">
        <v>7</v>
      </c>
      <c r="B27" s="48"/>
      <c r="C27" s="48"/>
      <c r="D27" s="48"/>
      <c r="E27" s="48"/>
      <c r="F27" s="4"/>
      <c r="G27" s="4"/>
      <c r="H27" s="48"/>
      <c r="I27" s="48"/>
      <c r="J27" s="88"/>
      <c r="K27" s="88"/>
      <c r="L27" s="88"/>
      <c r="M27" s="48"/>
      <c r="N27" s="48"/>
      <c r="O27" s="48"/>
      <c r="P27" s="88"/>
      <c r="Q27" s="88"/>
      <c r="R27" s="48"/>
    </row>
    <row r="28" spans="1:31" s="11" customFormat="1" ht="24" customHeight="1">
      <c r="A28" s="52">
        <v>8</v>
      </c>
      <c r="B28" s="48"/>
      <c r="C28" s="48"/>
      <c r="D28" s="48"/>
      <c r="E28" s="48"/>
      <c r="F28" s="4"/>
      <c r="G28" s="4"/>
      <c r="H28" s="48"/>
      <c r="I28" s="48"/>
      <c r="J28" s="88"/>
      <c r="K28" s="88"/>
      <c r="L28" s="88"/>
      <c r="M28" s="48"/>
      <c r="N28" s="48"/>
      <c r="O28" s="48"/>
      <c r="P28" s="88"/>
      <c r="Q28" s="88"/>
      <c r="R28" s="48"/>
    </row>
    <row r="29" spans="1:31" s="11" customFormat="1" ht="24" customHeight="1">
      <c r="A29" s="52">
        <v>9</v>
      </c>
      <c r="B29" s="48"/>
      <c r="C29" s="48"/>
      <c r="D29" s="48"/>
      <c r="E29" s="48"/>
      <c r="F29" s="4"/>
      <c r="G29" s="4"/>
      <c r="H29" s="48"/>
      <c r="I29" s="48"/>
      <c r="J29" s="88"/>
      <c r="K29" s="88"/>
      <c r="L29" s="88"/>
      <c r="M29" s="48"/>
      <c r="N29" s="48"/>
      <c r="O29" s="48"/>
      <c r="P29" s="88"/>
      <c r="Q29" s="88"/>
      <c r="R29" s="48"/>
      <c r="U29" s="108" t="s">
        <v>97</v>
      </c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11" customFormat="1">
      <c r="U30" s="102" t="s">
        <v>79</v>
      </c>
      <c r="V30" s="103" t="s">
        <v>80</v>
      </c>
      <c r="W30" s="103"/>
      <c r="X30" s="103"/>
      <c r="Y30" s="103"/>
      <c r="Z30" s="103"/>
      <c r="AA30" s="103"/>
      <c r="AB30" s="103"/>
      <c r="AC30" s="103"/>
      <c r="AD30" s="103"/>
      <c r="AE30" s="104" t="s">
        <v>81</v>
      </c>
    </row>
    <row r="31" spans="1:31" s="11" customFormat="1" ht="161">
      <c r="U31" s="102"/>
      <c r="V31" s="68" t="s">
        <v>82</v>
      </c>
      <c r="W31" s="68" t="s">
        <v>83</v>
      </c>
      <c r="X31" s="68" t="s">
        <v>84</v>
      </c>
      <c r="Y31" s="68" t="s">
        <v>85</v>
      </c>
      <c r="Z31" s="68" t="s">
        <v>86</v>
      </c>
      <c r="AA31" s="68" t="s">
        <v>87</v>
      </c>
      <c r="AB31" s="68" t="s">
        <v>88</v>
      </c>
      <c r="AC31" s="68" t="s">
        <v>89</v>
      </c>
      <c r="AD31" s="68" t="s">
        <v>90</v>
      </c>
      <c r="AE31" s="104"/>
    </row>
    <row r="32" spans="1:31" s="11" customFormat="1" ht="36" customHeight="1">
      <c r="U32" s="106" t="s">
        <v>95</v>
      </c>
      <c r="V32" s="105">
        <v>20</v>
      </c>
      <c r="W32" s="105">
        <v>20</v>
      </c>
      <c r="X32" s="105">
        <v>22</v>
      </c>
      <c r="Y32" s="105">
        <v>20</v>
      </c>
      <c r="Z32" s="105">
        <v>18</v>
      </c>
      <c r="AA32" s="105">
        <v>20</v>
      </c>
      <c r="AB32" s="105">
        <v>20</v>
      </c>
      <c r="AC32" s="105">
        <v>18</v>
      </c>
      <c r="AD32" s="105">
        <v>28</v>
      </c>
      <c r="AE32" s="105" t="s">
        <v>91</v>
      </c>
    </row>
    <row r="33" spans="14:31" s="11" customFormat="1">
      <c r="U33" s="107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4:31" s="11" customFormat="1" ht="36">
      <c r="U34" s="69" t="s">
        <v>96</v>
      </c>
      <c r="V34" s="70">
        <v>20</v>
      </c>
      <c r="W34" s="70">
        <v>10</v>
      </c>
      <c r="X34" s="70">
        <v>30</v>
      </c>
      <c r="Y34" s="70">
        <v>5</v>
      </c>
      <c r="Z34" s="70">
        <v>20</v>
      </c>
      <c r="AA34" s="70">
        <v>10</v>
      </c>
      <c r="AB34" s="70">
        <v>5</v>
      </c>
      <c r="AC34" s="70">
        <v>100</v>
      </c>
      <c r="AD34" s="70">
        <v>20</v>
      </c>
      <c r="AE34" s="71" t="s">
        <v>92</v>
      </c>
    </row>
    <row r="35" spans="14:31" s="11" customFormat="1" ht="57.5">
      <c r="U35" s="69" t="s">
        <v>99</v>
      </c>
      <c r="V35" s="70">
        <v>40</v>
      </c>
      <c r="W35" s="70">
        <v>35</v>
      </c>
      <c r="X35" s="70">
        <v>80</v>
      </c>
      <c r="Y35" s="70">
        <v>60</v>
      </c>
      <c r="Z35" s="70">
        <v>45</v>
      </c>
      <c r="AA35" s="70">
        <v>35</v>
      </c>
      <c r="AB35" s="70">
        <v>30</v>
      </c>
      <c r="AC35" s="70">
        <v>35</v>
      </c>
      <c r="AD35" s="70">
        <v>50</v>
      </c>
      <c r="AE35" s="71" t="s">
        <v>93</v>
      </c>
    </row>
    <row r="36" spans="14:31" s="11" customFormat="1" ht="56">
      <c r="U36" s="69" t="s">
        <v>94</v>
      </c>
      <c r="V36" s="70">
        <v>0.67</v>
      </c>
      <c r="W36" s="70">
        <v>0.57999999999999996</v>
      </c>
      <c r="X36" s="70">
        <v>1.33</v>
      </c>
      <c r="Y36" s="70">
        <v>1</v>
      </c>
      <c r="Z36" s="70">
        <v>0.75</v>
      </c>
      <c r="AA36" s="70">
        <v>0.57999999999999996</v>
      </c>
      <c r="AB36" s="70">
        <v>0.5</v>
      </c>
      <c r="AC36" s="70">
        <v>0.57999999999999996</v>
      </c>
      <c r="AD36" s="70">
        <v>0.83</v>
      </c>
      <c r="AE36" s="71" t="s">
        <v>30</v>
      </c>
    </row>
    <row r="37" spans="14:31" s="11" customFormat="1"/>
    <row r="38" spans="14:31" s="11" customFormat="1"/>
    <row r="39" spans="14:31" s="11" customFormat="1"/>
    <row r="40" spans="14:31" s="11" customFormat="1"/>
    <row r="41" spans="14:31" s="11" customFormat="1"/>
    <row r="42" spans="14:31" s="11" customFormat="1"/>
    <row r="43" spans="14:31" s="11" customFormat="1"/>
    <row r="44" spans="14:31" s="11" customFormat="1">
      <c r="N44" s="19"/>
    </row>
    <row r="45" spans="14:31" s="11" customFormat="1">
      <c r="N45" s="19"/>
    </row>
    <row r="46" spans="14:31" s="11" customFormat="1">
      <c r="N46" s="19"/>
    </row>
    <row r="47" spans="14:31" s="11" customFormat="1">
      <c r="N47" s="19"/>
    </row>
    <row r="48" spans="14:31" s="11" customFormat="1">
      <c r="N48" s="19"/>
    </row>
    <row r="49" spans="14:14" s="11" customFormat="1">
      <c r="N49" s="19"/>
    </row>
    <row r="50" spans="14:14" s="11" customFormat="1">
      <c r="N50" s="19"/>
    </row>
    <row r="51" spans="14:14" s="11" customFormat="1">
      <c r="N51" s="19"/>
    </row>
    <row r="52" spans="14:14" s="11" customFormat="1">
      <c r="N52" s="19"/>
    </row>
  </sheetData>
  <mergeCells count="60">
    <mergeCell ref="B20:G20"/>
    <mergeCell ref="B21:G21"/>
    <mergeCell ref="B22:G22"/>
    <mergeCell ref="J23:L23"/>
    <mergeCell ref="P23:Q23"/>
    <mergeCell ref="J24:L24"/>
    <mergeCell ref="J25:L25"/>
    <mergeCell ref="O24:Q24"/>
    <mergeCell ref="O25:Q25"/>
    <mergeCell ref="J29:L29"/>
    <mergeCell ref="P29:Q29"/>
    <mergeCell ref="J26:L26"/>
    <mergeCell ref="P26:Q26"/>
    <mergeCell ref="J27:L27"/>
    <mergeCell ref="P27:Q27"/>
    <mergeCell ref="J28:L28"/>
    <mergeCell ref="P28:Q28"/>
    <mergeCell ref="H20:M20"/>
    <mergeCell ref="H21:M21"/>
    <mergeCell ref="H22:M22"/>
    <mergeCell ref="N20:R20"/>
    <mergeCell ref="N21:R21"/>
    <mergeCell ref="N22:R22"/>
    <mergeCell ref="O17:Q17"/>
    <mergeCell ref="J18:L18"/>
    <mergeCell ref="P18:Q18"/>
    <mergeCell ref="J19:L19"/>
    <mergeCell ref="P19:Q19"/>
    <mergeCell ref="A2:A4"/>
    <mergeCell ref="B2:B4"/>
    <mergeCell ref="H16:I16"/>
    <mergeCell ref="J16:L16"/>
    <mergeCell ref="O16:Q16"/>
    <mergeCell ref="K5:N5"/>
    <mergeCell ref="K6:N6"/>
    <mergeCell ref="K7:N7"/>
    <mergeCell ref="O5:R5"/>
    <mergeCell ref="O6:R6"/>
    <mergeCell ref="O7:R7"/>
    <mergeCell ref="A17:A19"/>
    <mergeCell ref="G17:G19"/>
    <mergeCell ref="H17:I18"/>
    <mergeCell ref="J17:L17"/>
    <mergeCell ref="M17:M18"/>
    <mergeCell ref="R2:R3"/>
    <mergeCell ref="U30:U31"/>
    <mergeCell ref="V30:AD30"/>
    <mergeCell ref="AE30:AE31"/>
    <mergeCell ref="V32:V33"/>
    <mergeCell ref="W32:W33"/>
    <mergeCell ref="X32:X33"/>
    <mergeCell ref="Y32:Y33"/>
    <mergeCell ref="Z32:Z33"/>
    <mergeCell ref="AA32:AA33"/>
    <mergeCell ref="AB32:AB33"/>
    <mergeCell ref="AC32:AC33"/>
    <mergeCell ref="AD32:AD33"/>
    <mergeCell ref="AE32:AE33"/>
    <mergeCell ref="U32:U33"/>
    <mergeCell ref="U29:AE29"/>
  </mergeCells>
  <pageMargins left="0.25" right="0.25" top="0.75" bottom="0.75" header="0.3" footer="0.3"/>
  <pageSetup paperSize="9" scale="2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A40" zoomScale="80" zoomScaleNormal="80" workbookViewId="0">
      <selection activeCell="A46" sqref="A46:G55"/>
    </sheetView>
  </sheetViews>
  <sheetFormatPr defaultColWidth="9.1796875" defaultRowHeight="18"/>
  <cols>
    <col min="1" max="1" width="9.1796875" style="22"/>
    <col min="2" max="2" width="21.1796875" style="22" customWidth="1"/>
    <col min="3" max="3" width="20.1796875" style="22" customWidth="1"/>
    <col min="4" max="4" width="18" style="22" customWidth="1"/>
    <col min="5" max="5" width="25.26953125" style="23" customWidth="1"/>
    <col min="6" max="6" width="18.1796875" style="22" customWidth="1"/>
    <col min="7" max="7" width="29.90625" style="22" customWidth="1"/>
    <col min="8" max="8" width="14.54296875" style="22" customWidth="1"/>
    <col min="9" max="9" width="14.54296875" style="23" customWidth="1"/>
    <col min="10" max="10" width="16.1796875" style="23" customWidth="1"/>
    <col min="11" max="11" width="17.1796875" style="22" customWidth="1"/>
    <col min="12" max="12" width="19" style="22" customWidth="1"/>
    <col min="13" max="13" width="18.81640625" style="22" customWidth="1"/>
    <col min="14" max="14" width="20.1796875" style="22" customWidth="1"/>
    <col min="15" max="15" width="14.1796875" style="22" customWidth="1"/>
    <col min="16" max="16" width="18.453125" style="22" customWidth="1"/>
    <col min="17" max="17" width="9" style="22" customWidth="1"/>
    <col min="18" max="19" width="9.1796875" style="22"/>
    <col min="20" max="20" width="19.81640625" style="22" customWidth="1"/>
    <col min="21" max="16384" width="9.1796875" style="22"/>
  </cols>
  <sheetData>
    <row r="1" spans="1:10" s="9" customFormat="1" ht="29.25" customHeight="1">
      <c r="A1" s="58">
        <v>67</v>
      </c>
      <c r="B1" s="58">
        <v>68</v>
      </c>
      <c r="C1" s="58">
        <v>69</v>
      </c>
      <c r="D1" s="58">
        <v>70</v>
      </c>
      <c r="E1" s="58">
        <v>71</v>
      </c>
      <c r="F1" s="58">
        <v>72</v>
      </c>
      <c r="G1" s="58">
        <v>73</v>
      </c>
      <c r="H1" s="58">
        <v>74</v>
      </c>
      <c r="I1" s="58">
        <v>75</v>
      </c>
    </row>
    <row r="2" spans="1:10" s="17" customFormat="1" ht="143.25" customHeight="1">
      <c r="A2" s="82" t="s">
        <v>16</v>
      </c>
      <c r="B2" s="82" t="s">
        <v>0</v>
      </c>
      <c r="C2" s="59" t="s">
        <v>6</v>
      </c>
      <c r="D2" s="59" t="s">
        <v>104</v>
      </c>
      <c r="E2" s="61" t="s">
        <v>11</v>
      </c>
      <c r="F2" s="61" t="s">
        <v>19</v>
      </c>
      <c r="G2" s="61" t="s">
        <v>32</v>
      </c>
      <c r="H2" s="85" t="s">
        <v>237</v>
      </c>
      <c r="I2" s="85" t="s">
        <v>238</v>
      </c>
    </row>
    <row r="3" spans="1:10" s="18" customFormat="1" ht="23.25" customHeight="1">
      <c r="A3" s="82"/>
      <c r="B3" s="82"/>
      <c r="C3" s="78" t="s">
        <v>131</v>
      </c>
      <c r="D3" s="78" t="s">
        <v>132</v>
      </c>
      <c r="E3" s="80" t="s">
        <v>236</v>
      </c>
      <c r="F3" s="80" t="s">
        <v>235</v>
      </c>
      <c r="G3" s="80" t="s">
        <v>205</v>
      </c>
      <c r="H3" s="85"/>
      <c r="I3" s="85"/>
    </row>
    <row r="4" spans="1:10" s="18" customFormat="1" ht="25.5" customHeight="1">
      <c r="A4" s="82"/>
      <c r="B4" s="82"/>
      <c r="C4" s="16" t="s">
        <v>108</v>
      </c>
      <c r="D4" s="16" t="s">
        <v>109</v>
      </c>
      <c r="E4" s="58" t="s">
        <v>239</v>
      </c>
      <c r="F4" s="77" t="s">
        <v>239</v>
      </c>
      <c r="G4" s="77" t="s">
        <v>239</v>
      </c>
      <c r="H4" s="77" t="s">
        <v>239</v>
      </c>
      <c r="I4" s="77" t="s">
        <v>239</v>
      </c>
    </row>
    <row r="5" spans="1:10" s="11" customFormat="1" ht="25.5" customHeight="1">
      <c r="A5" s="52">
        <v>1</v>
      </c>
      <c r="B5" s="62" t="s">
        <v>12</v>
      </c>
      <c r="C5" s="12">
        <f>'Energetická bilancia - VYK'!H5</f>
        <v>5752.1272176000002</v>
      </c>
      <c r="D5" s="12">
        <f>'Energetická bilancia - VYK'!I5</f>
        <v>17641.7741763792</v>
      </c>
      <c r="E5" s="55">
        <f>'Energetická bilancia - VYK'!N5/1000</f>
        <v>195.10780000000003</v>
      </c>
      <c r="F5" s="55">
        <f>'Energetická bilancia - TV'!N5/1000</f>
        <v>95.842786787983457</v>
      </c>
      <c r="G5" s="12"/>
      <c r="H5" s="6">
        <f>0.8*E5+1*F5+0.8*G5</f>
        <v>251.9290267879835</v>
      </c>
      <c r="I5" s="55">
        <f>E5+G5</f>
        <v>195.10780000000003</v>
      </c>
    </row>
    <row r="6" spans="1:10" s="11" customFormat="1" ht="25.5" customHeight="1">
      <c r="A6" s="52">
        <v>2</v>
      </c>
      <c r="B6" s="62" t="s">
        <v>13</v>
      </c>
      <c r="C6" s="12">
        <f>'Energetická bilancia - VYK'!H6</f>
        <v>5752.1272176000002</v>
      </c>
      <c r="D6" s="12">
        <f>'Energetická bilancia - VYK'!I6</f>
        <v>17641.7741763792</v>
      </c>
      <c r="E6" s="55">
        <f>'Energetická bilancia - VYK'!N6/1000</f>
        <v>151.8039</v>
      </c>
      <c r="F6" s="55">
        <f>'Energetická bilancia - TV'!N6/1000</f>
        <v>95.842786787983457</v>
      </c>
      <c r="G6" s="12"/>
      <c r="H6" s="6">
        <f t="shared" ref="H6:H10" si="0">0.8*E6+1*F6+0.8*G6</f>
        <v>217.28590678798346</v>
      </c>
      <c r="I6" s="55">
        <f t="shared" ref="I6:I10" si="1">E6+G6</f>
        <v>151.8039</v>
      </c>
    </row>
    <row r="7" spans="1:10" s="11" customFormat="1" ht="39.75" customHeight="1">
      <c r="A7" s="52">
        <v>3</v>
      </c>
      <c r="B7" s="62" t="str">
        <f>'Energetická bilancia - VYK'!B7</f>
        <v>BD1 (zateplený + rekuperácia)</v>
      </c>
      <c r="C7" s="12">
        <f>'Energetická bilancia - VYK'!H7</f>
        <v>5752.1272176000002</v>
      </c>
      <c r="D7" s="12">
        <f>'Energetická bilancia - VYK'!I7</f>
        <v>17641.7741763792</v>
      </c>
      <c r="E7" s="55">
        <f>'Energetická bilancia - VYK'!N7/1000</f>
        <v>91.082340000000002</v>
      </c>
      <c r="F7" s="55">
        <f>'Energetická bilancia - TV'!N7/1000</f>
        <v>95.842786787983457</v>
      </c>
      <c r="G7" s="12"/>
      <c r="H7" s="6">
        <f t="shared" ref="H7" si="2">0.8*E7+1*F7+0.8*G7</f>
        <v>168.70865878798347</v>
      </c>
      <c r="I7" s="55">
        <f t="shared" si="1"/>
        <v>91.082340000000002</v>
      </c>
    </row>
    <row r="8" spans="1:10" s="11" customFormat="1" ht="25.5" customHeight="1">
      <c r="A8" s="52"/>
      <c r="B8" s="62"/>
      <c r="C8" s="14"/>
      <c r="D8" s="14"/>
      <c r="E8" s="56"/>
      <c r="F8" s="56"/>
      <c r="G8" s="14"/>
      <c r="H8" s="5"/>
      <c r="I8" s="56"/>
    </row>
    <row r="9" spans="1:10" s="11" customFormat="1" ht="25.5" customHeight="1">
      <c r="A9" s="52">
        <v>4</v>
      </c>
      <c r="B9" s="62" t="s">
        <v>24</v>
      </c>
      <c r="C9" s="12">
        <f>'Energetická bilancia - VYK'!H9</f>
        <v>6320.8355349999993</v>
      </c>
      <c r="D9" s="12">
        <f>'Energetická bilancia - VYK'!I9</f>
        <v>44245.848744999996</v>
      </c>
      <c r="E9" s="55">
        <f>'Energetická bilancia - VYK'!N9/1000</f>
        <v>463.79291214000006</v>
      </c>
      <c r="F9" s="55">
        <f>'Energetická bilancia - TV'!N9/1000</f>
        <v>40.982717400056245</v>
      </c>
      <c r="G9" s="55">
        <f>'Energetická bilancia - VZT'!O9/1000</f>
        <v>129.06544178133333</v>
      </c>
      <c r="H9" s="73">
        <f t="shared" si="0"/>
        <v>515.26940053712292</v>
      </c>
      <c r="I9" s="6">
        <f t="shared" si="1"/>
        <v>592.85835392133345</v>
      </c>
    </row>
    <row r="10" spans="1:10" s="11" customFormat="1" ht="40.5" customHeight="1">
      <c r="A10" s="52">
        <v>5</v>
      </c>
      <c r="B10" s="62" t="s">
        <v>36</v>
      </c>
      <c r="C10" s="12">
        <f>'Energetická bilancia - VYK'!H10</f>
        <v>6320.8355349999993</v>
      </c>
      <c r="D10" s="12">
        <f>'Energetická bilancia - VYK'!I10</f>
        <v>44245.848744999996</v>
      </c>
      <c r="E10" s="55">
        <f>'Energetická bilancia - VYK'!N10/1000</f>
        <v>394.90409214000005</v>
      </c>
      <c r="F10" s="55">
        <f>'Energetická bilancia - TV'!N10/1000</f>
        <v>40.982717400056245</v>
      </c>
      <c r="G10" s="55">
        <f>'Energetická bilancia - VZT'!O10/1000</f>
        <v>24.09221579918222</v>
      </c>
      <c r="H10" s="73">
        <f t="shared" si="0"/>
        <v>376.17976375140211</v>
      </c>
      <c r="I10" s="6">
        <f t="shared" si="1"/>
        <v>418.99630793918226</v>
      </c>
    </row>
    <row r="11" spans="1:10" s="11" customFormat="1" ht="25.5" customHeight="1">
      <c r="A11" s="52">
        <v>6</v>
      </c>
      <c r="B11" s="57"/>
      <c r="C11" s="57"/>
      <c r="D11" s="57"/>
      <c r="E11" s="4"/>
      <c r="F11" s="57"/>
      <c r="G11" s="57"/>
      <c r="H11" s="57"/>
      <c r="I11" s="57"/>
    </row>
    <row r="12" spans="1:10" s="11" customFormat="1" ht="25.5" customHeight="1">
      <c r="A12" s="52">
        <v>7</v>
      </c>
      <c r="B12" s="57"/>
      <c r="C12" s="57"/>
      <c r="D12" s="57"/>
      <c r="E12" s="4"/>
      <c r="F12" s="57"/>
      <c r="G12" s="57"/>
      <c r="H12" s="57"/>
      <c r="I12" s="57"/>
    </row>
    <row r="13" spans="1:10" s="11" customFormat="1" ht="25.5" customHeight="1">
      <c r="A13" s="52">
        <v>8</v>
      </c>
      <c r="B13" s="57"/>
      <c r="C13" s="57"/>
      <c r="D13" s="57"/>
      <c r="E13" s="4"/>
      <c r="F13" s="57"/>
      <c r="G13" s="57"/>
      <c r="H13" s="57"/>
      <c r="I13" s="57"/>
    </row>
    <row r="14" spans="1:10" s="11" customFormat="1" ht="25.5" customHeight="1">
      <c r="A14" s="52">
        <v>9</v>
      </c>
      <c r="B14" s="57"/>
      <c r="C14" s="57"/>
      <c r="D14" s="57"/>
      <c r="E14" s="4"/>
      <c r="F14" s="57"/>
      <c r="G14" s="57"/>
      <c r="H14" s="57"/>
      <c r="I14" s="57"/>
    </row>
    <row r="15" spans="1:10" s="11" customFormat="1">
      <c r="E15" s="19"/>
      <c r="I15" s="19"/>
      <c r="J15" s="19"/>
    </row>
    <row r="16" spans="1:10" s="19" customFormat="1" ht="28.5" customHeight="1">
      <c r="A16" s="60"/>
      <c r="B16" s="58"/>
      <c r="C16" s="60">
        <v>76</v>
      </c>
      <c r="D16" s="60">
        <v>77</v>
      </c>
      <c r="E16" s="60">
        <v>78</v>
      </c>
      <c r="F16" s="60">
        <v>79</v>
      </c>
      <c r="G16" s="60">
        <v>80</v>
      </c>
      <c r="H16" s="60">
        <v>81</v>
      </c>
      <c r="I16" s="60">
        <v>82</v>
      </c>
      <c r="J16" s="60">
        <v>83</v>
      </c>
    </row>
    <row r="17" spans="1:10" s="11" customFormat="1" ht="131.25" customHeight="1">
      <c r="A17" s="82" t="s">
        <v>16</v>
      </c>
      <c r="B17" s="82" t="s">
        <v>0</v>
      </c>
      <c r="C17" s="61" t="s">
        <v>240</v>
      </c>
      <c r="D17" s="61" t="s">
        <v>37</v>
      </c>
      <c r="E17" s="61" t="s">
        <v>249</v>
      </c>
      <c r="F17" s="61" t="s">
        <v>38</v>
      </c>
      <c r="G17" s="61" t="s">
        <v>250</v>
      </c>
      <c r="H17" s="61" t="s">
        <v>58</v>
      </c>
      <c r="I17" s="61" t="s">
        <v>251</v>
      </c>
      <c r="J17" s="61" t="s">
        <v>252</v>
      </c>
    </row>
    <row r="18" spans="1:10" s="11" customFormat="1" ht="37.5" customHeight="1">
      <c r="A18" s="82"/>
      <c r="B18" s="82"/>
      <c r="C18" s="80" t="s">
        <v>241</v>
      </c>
      <c r="D18" s="80" t="s">
        <v>242</v>
      </c>
      <c r="E18" s="80" t="s">
        <v>243</v>
      </c>
      <c r="F18" s="80" t="s">
        <v>244</v>
      </c>
      <c r="G18" s="80" t="s">
        <v>245</v>
      </c>
      <c r="H18" s="80" t="s">
        <v>246</v>
      </c>
      <c r="I18" s="80" t="s">
        <v>247</v>
      </c>
      <c r="J18" s="80" t="s">
        <v>248</v>
      </c>
    </row>
    <row r="19" spans="1:10" s="11" customFormat="1" ht="28.5" customHeight="1">
      <c r="A19" s="82"/>
      <c r="B19" s="82"/>
      <c r="C19" s="58" t="s">
        <v>119</v>
      </c>
      <c r="D19" s="58" t="s">
        <v>116</v>
      </c>
      <c r="E19" s="58" t="s">
        <v>119</v>
      </c>
      <c r="F19" s="58" t="s">
        <v>116</v>
      </c>
      <c r="G19" s="58" t="s">
        <v>119</v>
      </c>
      <c r="H19" s="58" t="s">
        <v>116</v>
      </c>
      <c r="I19" s="58" t="s">
        <v>119</v>
      </c>
      <c r="J19" s="58" t="s">
        <v>116</v>
      </c>
    </row>
    <row r="20" spans="1:10" s="11" customFormat="1" ht="28.5" customHeight="1">
      <c r="A20" s="52">
        <v>1</v>
      </c>
      <c r="B20" s="62" t="s">
        <v>12</v>
      </c>
      <c r="C20" s="55">
        <f>'Energetická bilancia - VYK'!F20</f>
        <v>69.035859910305291</v>
      </c>
      <c r="D20" s="55">
        <f>C20*C5</f>
        <v>397103.04878048779</v>
      </c>
      <c r="E20" s="55">
        <f>'Energetická bilancia - TV'!F20</f>
        <v>26.666666666666668</v>
      </c>
      <c r="F20" s="55">
        <f>E20*C5</f>
        <v>153390.05913600003</v>
      </c>
      <c r="G20" s="55"/>
      <c r="H20" s="55"/>
      <c r="I20" s="67">
        <v>30</v>
      </c>
      <c r="J20" s="55">
        <f>I20*'Energetická bilancia - VYK'!H5</f>
        <v>172563.816528</v>
      </c>
    </row>
    <row r="21" spans="1:10" s="11" customFormat="1" ht="28.5" customHeight="1">
      <c r="A21" s="52">
        <v>2</v>
      </c>
      <c r="B21" s="62" t="s">
        <v>13</v>
      </c>
      <c r="C21" s="55">
        <f>'Energetická bilancia - VYK'!F21</f>
        <v>43.191264320207885</v>
      </c>
      <c r="D21" s="55">
        <f>C21*C6</f>
        <v>248441.64705882355</v>
      </c>
      <c r="E21" s="55">
        <f>'Energetická bilancia - TV'!F21</f>
        <v>25</v>
      </c>
      <c r="F21" s="55">
        <f>E21*C6</f>
        <v>143803.18044</v>
      </c>
      <c r="G21" s="55"/>
      <c r="H21" s="55"/>
      <c r="I21" s="67">
        <v>30</v>
      </c>
      <c r="J21" s="55">
        <f>I21*'Energetická bilancia - VYK'!H6</f>
        <v>172563.816528</v>
      </c>
    </row>
    <row r="22" spans="1:10" s="20" customFormat="1" ht="41.25" customHeight="1">
      <c r="A22" s="52">
        <v>3</v>
      </c>
      <c r="B22" s="62" t="str">
        <f>B7</f>
        <v>BD1 (zateplený + rekuperácia)</v>
      </c>
      <c r="C22" s="55">
        <f>'Energetická bilancia - VYK'!F22</f>
        <v>25.914758592124727</v>
      </c>
      <c r="D22" s="55">
        <f>C22*C7</f>
        <v>149064.98823529409</v>
      </c>
      <c r="E22" s="55">
        <f>'Energetická bilancia - TV'!F22</f>
        <v>25</v>
      </c>
      <c r="F22" s="55">
        <f>E22*C7</f>
        <v>143803.18044</v>
      </c>
      <c r="G22" s="55"/>
      <c r="H22" s="55"/>
      <c r="I22" s="67">
        <v>30</v>
      </c>
      <c r="J22" s="55">
        <f>I22*'Energetická bilancia - VYK'!H7</f>
        <v>172563.816528</v>
      </c>
    </row>
    <row r="23" spans="1:10" s="20" customFormat="1" ht="28.5" customHeight="1">
      <c r="A23" s="52"/>
      <c r="B23" s="62"/>
      <c r="C23" s="56"/>
      <c r="D23" s="56"/>
      <c r="E23" s="56"/>
      <c r="F23" s="56"/>
      <c r="G23" s="56"/>
      <c r="H23" s="56"/>
      <c r="I23" s="56"/>
      <c r="J23" s="56"/>
    </row>
    <row r="24" spans="1:10" s="11" customFormat="1" ht="28.5" customHeight="1">
      <c r="A24" s="52">
        <v>4</v>
      </c>
      <c r="B24" s="62" t="s">
        <v>24</v>
      </c>
      <c r="C24" s="55">
        <f>'Energetická bilancia - VYK'!F24</f>
        <v>122.22222583668191</v>
      </c>
      <c r="D24" s="55">
        <f>C24*C9</f>
        <v>772546.5882352941</v>
      </c>
      <c r="E24" s="55">
        <f>'Energetická bilancia - TV'!F24</f>
        <v>7.5</v>
      </c>
      <c r="F24" s="55">
        <f>E24*C9</f>
        <v>47406.266512499991</v>
      </c>
      <c r="G24" s="55">
        <f>'Energetická bilancia - VZT'!F24</f>
        <v>43.75</v>
      </c>
      <c r="H24" s="55">
        <f>G24*C9</f>
        <v>276536.55465624999</v>
      </c>
      <c r="I24" s="67">
        <v>20</v>
      </c>
      <c r="J24" s="55">
        <f>I24*C9</f>
        <v>126416.71069999998</v>
      </c>
    </row>
    <row r="25" spans="1:10" s="11" customFormat="1" ht="40.5" customHeight="1">
      <c r="A25" s="52">
        <v>5</v>
      </c>
      <c r="B25" s="62" t="s">
        <v>36</v>
      </c>
      <c r="C25" s="55">
        <f>'Energetická bilancia - VYK'!F25</f>
        <v>103.02140240332494</v>
      </c>
      <c r="D25" s="55">
        <f>C25*C10</f>
        <v>651181.34117647063</v>
      </c>
      <c r="E25" s="55">
        <f>'Energetická bilancia - TV'!F25</f>
        <v>7.5</v>
      </c>
      <c r="F25" s="55">
        <f>E25*C10</f>
        <v>47406.266512499991</v>
      </c>
      <c r="G25" s="55">
        <f>'Energetická bilancia - VZT'!F25</f>
        <v>14.411764705882351</v>
      </c>
      <c r="H25" s="55">
        <f>G25*C10</f>
        <v>91094.394474999979</v>
      </c>
      <c r="I25" s="67">
        <v>20</v>
      </c>
      <c r="J25" s="55">
        <f>I25*C10</f>
        <v>126416.71069999998</v>
      </c>
    </row>
    <row r="26" spans="1:10" s="11" customFormat="1" ht="28.5" customHeight="1">
      <c r="A26" s="52">
        <v>6</v>
      </c>
      <c r="B26" s="57"/>
      <c r="C26" s="4"/>
      <c r="D26" s="57"/>
      <c r="E26" s="4"/>
      <c r="F26" s="57"/>
      <c r="G26" s="4"/>
      <c r="H26" s="4"/>
      <c r="I26" s="4"/>
      <c r="J26" s="4"/>
    </row>
    <row r="27" spans="1:10" s="11" customFormat="1" ht="28.5" customHeight="1">
      <c r="A27" s="52">
        <v>7</v>
      </c>
      <c r="B27" s="57"/>
      <c r="C27" s="4"/>
      <c r="D27" s="57"/>
      <c r="E27" s="4"/>
      <c r="F27" s="57"/>
      <c r="G27" s="4"/>
      <c r="H27" s="4"/>
      <c r="I27" s="4"/>
      <c r="J27" s="4"/>
    </row>
    <row r="28" spans="1:10" s="11" customFormat="1" ht="28.5" customHeight="1">
      <c r="A28" s="52">
        <v>8</v>
      </c>
      <c r="B28" s="57"/>
      <c r="C28" s="4"/>
      <c r="D28" s="57"/>
      <c r="E28" s="4"/>
      <c r="F28" s="57"/>
      <c r="G28" s="4"/>
      <c r="H28" s="4"/>
      <c r="I28" s="4"/>
      <c r="J28" s="4"/>
    </row>
    <row r="29" spans="1:10" s="11" customFormat="1" ht="28.5" customHeight="1">
      <c r="A29" s="52">
        <v>9</v>
      </c>
      <c r="B29" s="57"/>
      <c r="C29" s="4"/>
      <c r="D29" s="57"/>
      <c r="E29" s="4"/>
      <c r="F29" s="57"/>
      <c r="G29" s="4"/>
      <c r="H29" s="4"/>
      <c r="I29" s="4"/>
      <c r="J29" s="4"/>
    </row>
    <row r="30" spans="1:10" s="11" customFormat="1">
      <c r="I30" s="19"/>
      <c r="J30" s="19"/>
    </row>
    <row r="31" spans="1:10" s="11" customFormat="1" ht="31.5" customHeight="1">
      <c r="A31" s="60"/>
      <c r="B31" s="58"/>
      <c r="C31" s="60">
        <v>84</v>
      </c>
      <c r="D31" s="60">
        <v>85</v>
      </c>
      <c r="E31" s="60">
        <v>86</v>
      </c>
      <c r="F31" s="83">
        <v>87</v>
      </c>
      <c r="G31" s="83"/>
      <c r="H31" s="83"/>
      <c r="I31" s="83"/>
      <c r="J31" s="60">
        <v>88</v>
      </c>
    </row>
    <row r="32" spans="1:10" s="11" customFormat="1" ht="231.75" customHeight="1">
      <c r="A32" s="82" t="s">
        <v>16</v>
      </c>
      <c r="B32" s="82" t="s">
        <v>0</v>
      </c>
      <c r="C32" s="61" t="s">
        <v>253</v>
      </c>
      <c r="D32" s="85" t="s">
        <v>40</v>
      </c>
      <c r="E32" s="61" t="s">
        <v>262</v>
      </c>
      <c r="F32" s="81" t="s">
        <v>264</v>
      </c>
      <c r="G32" s="81"/>
      <c r="H32" s="81"/>
      <c r="I32" s="81"/>
      <c r="J32" s="37" t="s">
        <v>60</v>
      </c>
    </row>
    <row r="33" spans="1:10" s="11" customFormat="1" ht="23.25" customHeight="1">
      <c r="A33" s="82"/>
      <c r="B33" s="82"/>
      <c r="C33" s="80" t="s">
        <v>39</v>
      </c>
      <c r="D33" s="85"/>
      <c r="E33" s="80" t="s">
        <v>256</v>
      </c>
      <c r="F33" s="80" t="s">
        <v>257</v>
      </c>
      <c r="G33" s="80" t="s">
        <v>258</v>
      </c>
      <c r="H33" s="80" t="s">
        <v>259</v>
      </c>
      <c r="I33" s="80" t="s">
        <v>260</v>
      </c>
      <c r="J33" s="80" t="s">
        <v>261</v>
      </c>
    </row>
    <row r="34" spans="1:10" s="11" customFormat="1" ht="27.75" customHeight="1">
      <c r="A34" s="82"/>
      <c r="B34" s="82"/>
      <c r="C34" s="58" t="s">
        <v>119</v>
      </c>
      <c r="D34" s="58" t="s">
        <v>33</v>
      </c>
      <c r="E34" s="58" t="s">
        <v>263</v>
      </c>
      <c r="F34" s="58" t="s">
        <v>121</v>
      </c>
      <c r="G34" s="58" t="s">
        <v>121</v>
      </c>
      <c r="H34" s="58" t="s">
        <v>121</v>
      </c>
      <c r="I34" s="58" t="s">
        <v>121</v>
      </c>
      <c r="J34" s="58" t="s">
        <v>121</v>
      </c>
    </row>
    <row r="35" spans="1:10" s="11" customFormat="1" ht="24.75" customHeight="1">
      <c r="A35" s="52">
        <v>1</v>
      </c>
      <c r="B35" s="62" t="s">
        <v>12</v>
      </c>
      <c r="C35" s="55">
        <f>0.995*(C20+E20)*0.49+0.005*2.2</f>
        <v>46.670766832602681</v>
      </c>
      <c r="D35" s="76" t="s">
        <v>254</v>
      </c>
      <c r="E35" s="55">
        <f>0.995*(C20+E20)*0.426+0.005*0.167</f>
        <v>40.566264940181107</v>
      </c>
      <c r="F35" s="55">
        <f>'Energetická bilancia - VYK'!J20</f>
        <v>54435.365159211222</v>
      </c>
      <c r="G35" s="55">
        <f>'Energetická bilancia - TV'!J20</f>
        <v>24414.600450862446</v>
      </c>
      <c r="H35" s="55">
        <f>'Energetická bilancia - VZT'!J20</f>
        <v>0</v>
      </c>
      <c r="I35" s="55">
        <f>0.13*J20+6*12</f>
        <v>22505.296148640002</v>
      </c>
      <c r="J35" s="6">
        <f>F35+G35+H35+I35</f>
        <v>101355.26175871368</v>
      </c>
    </row>
    <row r="36" spans="1:10" s="11" customFormat="1" ht="24.75" customHeight="1">
      <c r="A36" s="52">
        <v>2</v>
      </c>
      <c r="B36" s="62" t="s">
        <v>13</v>
      </c>
      <c r="C36" s="55">
        <f>0.995*(C21+E21)*0.49+0.005*2.2</f>
        <v>33.257650919317356</v>
      </c>
      <c r="D36" s="76" t="s">
        <v>254</v>
      </c>
      <c r="E36" s="55">
        <f>0.995*(C21+E21)*0.426+0.005*0.167</f>
        <v>28.905066207406517</v>
      </c>
      <c r="F36" s="55">
        <f>'Energetická bilancia - VYK'!J21</f>
        <v>38976.221149512356</v>
      </c>
      <c r="G36" s="55">
        <f>'Energetická bilancia - TV'!J21</f>
        <v>23879.652619625645</v>
      </c>
      <c r="H36" s="55">
        <f>'Energetická bilancia - VZT'!J21</f>
        <v>0</v>
      </c>
      <c r="I36" s="55">
        <f>0.13*J21+6*12</f>
        <v>22505.296148640002</v>
      </c>
      <c r="J36" s="6">
        <f>F36+G36+H36+I36</f>
        <v>85361.169917777996</v>
      </c>
    </row>
    <row r="37" spans="1:10" s="11" customFormat="1" ht="42" customHeight="1">
      <c r="A37" s="52">
        <v>3</v>
      </c>
      <c r="B37" s="62" t="str">
        <f>B22</f>
        <v>BD1 (zateplený + rekuperácia)</v>
      </c>
      <c r="C37" s="55">
        <f>0.995*(C22+E22)*0.49+0.005*2.2</f>
        <v>24.83449055159041</v>
      </c>
      <c r="D37" s="76" t="s">
        <v>61</v>
      </c>
      <c r="E37" s="55">
        <f>0.995*(C22+E22)*0.426+0.005*0.167</f>
        <v>21.582073724443909</v>
      </c>
      <c r="F37" s="55">
        <f>'Energetická bilancia - VYK'!J22</f>
        <v>23385.732689707409</v>
      </c>
      <c r="G37" s="55">
        <f>'Energetická bilancia - TV'!J22</f>
        <v>23879.652619625645</v>
      </c>
      <c r="H37" s="55">
        <f>'Energetická bilancia - VZT'!J22</f>
        <v>0</v>
      </c>
      <c r="I37" s="55">
        <f>0.13*J22+6*12</f>
        <v>22505.296148640002</v>
      </c>
      <c r="J37" s="6">
        <f>F37+G37+H37+I37</f>
        <v>69770.681457973056</v>
      </c>
    </row>
    <row r="38" spans="1:10" s="11" customFormat="1" ht="24.75" customHeight="1">
      <c r="A38" s="52"/>
      <c r="B38" s="62"/>
      <c r="C38" s="56"/>
      <c r="D38" s="2"/>
      <c r="E38" s="56"/>
      <c r="F38" s="56"/>
      <c r="G38" s="56"/>
      <c r="H38" s="56"/>
      <c r="I38" s="56"/>
      <c r="J38" s="5"/>
    </row>
    <row r="39" spans="1:10" s="11" customFormat="1" ht="24.75" customHeight="1">
      <c r="A39" s="52">
        <v>4</v>
      </c>
      <c r="B39" s="62" t="s">
        <v>24</v>
      </c>
      <c r="C39" s="55">
        <f>0.995*(C24+E24)*0.49+0.005*2.2+G24*2.2+I24*2.2</f>
        <v>203.50707120667425</v>
      </c>
      <c r="D39" s="76" t="s">
        <v>255</v>
      </c>
      <c r="E39" s="55">
        <f>0.995*(C24+E24)*0.49+0.005*2.2+G24*2.2+I24*2.2</f>
        <v>203.50707120667425</v>
      </c>
      <c r="F39" s="55">
        <f>'Energetická bilancia - VYK'!J24</f>
        <v>119834.14952680026</v>
      </c>
      <c r="G39" s="55">
        <f>'Energetická bilancia - TV'!J24</f>
        <v>9425.110281508385</v>
      </c>
      <c r="H39" s="55">
        <f>'Energetická bilancia - VZT'!J24</f>
        <v>38986.646587787007</v>
      </c>
      <c r="I39" s="55">
        <f>0.147*J24</f>
        <v>18583.256472899997</v>
      </c>
      <c r="J39" s="6">
        <f>F39+G39+H39+I39</f>
        <v>186829.16286899563</v>
      </c>
    </row>
    <row r="40" spans="1:10" s="11" customFormat="1" ht="36.75" customHeight="1">
      <c r="A40" s="52">
        <v>5</v>
      </c>
      <c r="B40" s="62" t="s">
        <v>36</v>
      </c>
      <c r="C40" s="55">
        <f>0.995*(C25+E25)*0.49+0.005*2.2+G25*2.2+I25*2.2</f>
        <v>129.60159209468225</v>
      </c>
      <c r="D40" s="76" t="s">
        <v>255</v>
      </c>
      <c r="E40" s="55">
        <f>0.995*(C25+E25)*0.49+0.005*2.2+G25*2.2+I25*2.2</f>
        <v>129.60159209468225</v>
      </c>
      <c r="F40" s="55">
        <f>'Energetická bilancia - VYK'!J25</f>
        <v>101665.57413732391</v>
      </c>
      <c r="G40" s="55">
        <f>'Energetická bilancia - TV'!J25</f>
        <v>9425.110281508385</v>
      </c>
      <c r="H40" s="55">
        <f>'Energetická bilancia - VZT'!J25</f>
        <v>9794.8358869455715</v>
      </c>
      <c r="I40" s="55">
        <f>0.147*J25</f>
        <v>18583.256472899997</v>
      </c>
      <c r="J40" s="6">
        <f>F40+G40+H40+I40</f>
        <v>139468.77677867786</v>
      </c>
    </row>
    <row r="41" spans="1:10" s="11" customFormat="1" ht="24.75" customHeight="1">
      <c r="A41" s="52">
        <v>6</v>
      </c>
      <c r="B41" s="57"/>
      <c r="C41" s="4"/>
      <c r="D41" s="57"/>
      <c r="E41" s="4"/>
      <c r="F41" s="36"/>
      <c r="G41" s="36"/>
      <c r="H41" s="36"/>
      <c r="I41" s="36"/>
      <c r="J41" s="57"/>
    </row>
    <row r="42" spans="1:10" s="11" customFormat="1" ht="24.75" customHeight="1">
      <c r="A42" s="52">
        <v>7</v>
      </c>
      <c r="B42" s="57"/>
      <c r="C42" s="4"/>
      <c r="D42" s="57"/>
      <c r="E42" s="4"/>
      <c r="F42" s="36"/>
      <c r="G42" s="36"/>
      <c r="H42" s="36"/>
      <c r="I42" s="36"/>
      <c r="J42" s="57"/>
    </row>
    <row r="43" spans="1:10" s="11" customFormat="1" ht="24.75" customHeight="1">
      <c r="A43" s="52">
        <v>8</v>
      </c>
      <c r="B43" s="57"/>
      <c r="C43" s="4"/>
      <c r="D43" s="57"/>
      <c r="E43" s="4"/>
      <c r="F43" s="36"/>
      <c r="G43" s="36"/>
      <c r="H43" s="36"/>
      <c r="I43" s="36"/>
      <c r="J43" s="57"/>
    </row>
    <row r="44" spans="1:10" s="11" customFormat="1" ht="24.75" customHeight="1">
      <c r="A44" s="52">
        <v>9</v>
      </c>
      <c r="B44" s="57"/>
      <c r="C44" s="4"/>
      <c r="D44" s="57"/>
      <c r="E44" s="4"/>
      <c r="F44" s="36"/>
      <c r="G44" s="36"/>
      <c r="H44" s="36"/>
      <c r="I44" s="36"/>
      <c r="J44" s="57"/>
    </row>
    <row r="45" spans="1:10" s="11" customFormat="1">
      <c r="E45" s="19"/>
      <c r="I45" s="19"/>
      <c r="J45" s="19"/>
    </row>
    <row r="46" spans="1:10" s="11" customFormat="1" ht="18" customHeight="1">
      <c r="A46" s="75"/>
      <c r="B46" s="75"/>
      <c r="C46" s="60">
        <v>89</v>
      </c>
      <c r="D46" s="60">
        <v>90</v>
      </c>
      <c r="E46" s="60">
        <v>91</v>
      </c>
      <c r="F46" s="60">
        <v>92</v>
      </c>
      <c r="G46" s="60">
        <v>93</v>
      </c>
      <c r="I46" s="19"/>
      <c r="J46" s="19"/>
    </row>
    <row r="47" spans="1:10" s="11" customFormat="1" ht="53.25" customHeight="1">
      <c r="A47" s="109" t="s">
        <v>16</v>
      </c>
      <c r="B47" s="109" t="s">
        <v>0</v>
      </c>
      <c r="C47" s="85" t="s">
        <v>101</v>
      </c>
      <c r="D47" s="112" t="s">
        <v>59</v>
      </c>
      <c r="E47" s="112"/>
      <c r="F47" s="112"/>
      <c r="G47" s="112"/>
      <c r="I47" s="19"/>
      <c r="J47" s="19"/>
    </row>
    <row r="48" spans="1:10" s="11" customFormat="1" ht="144.75" customHeight="1">
      <c r="A48" s="110"/>
      <c r="B48" s="110"/>
      <c r="C48" s="85"/>
      <c r="D48" s="63" t="s">
        <v>56</v>
      </c>
      <c r="E48" s="63" t="s">
        <v>57</v>
      </c>
      <c r="F48" s="63" t="s">
        <v>102</v>
      </c>
      <c r="G48" s="63" t="s">
        <v>103</v>
      </c>
      <c r="I48" s="19"/>
      <c r="J48" s="19"/>
    </row>
    <row r="49" spans="1:10" s="11" customFormat="1" ht="21.5">
      <c r="A49" s="111"/>
      <c r="B49" s="111"/>
      <c r="C49" s="58" t="s">
        <v>122</v>
      </c>
      <c r="D49" s="58" t="s">
        <v>265</v>
      </c>
      <c r="E49" s="58" t="s">
        <v>265</v>
      </c>
      <c r="F49" s="58" t="s">
        <v>265</v>
      </c>
      <c r="G49" s="58" t="s">
        <v>265</v>
      </c>
      <c r="I49" s="19"/>
      <c r="J49" s="19"/>
    </row>
    <row r="50" spans="1:10">
      <c r="A50" s="52">
        <v>1</v>
      </c>
      <c r="B50" s="62" t="s">
        <v>12</v>
      </c>
      <c r="C50" s="55">
        <f>J35/C5</f>
        <v>17.620483331556571</v>
      </c>
      <c r="D50" s="55">
        <f>'Energetická bilancia - VYK'!P20</f>
        <v>64.283223226039709</v>
      </c>
      <c r="E50" s="55">
        <f>'Energetická bilancia - TV'!P20</f>
        <v>28.831426154064989</v>
      </c>
      <c r="F50" s="55">
        <f>(I35/'Energetická bilancia - VYK'!K5)/12</f>
        <v>26.576711148347155</v>
      </c>
      <c r="G50" s="6">
        <f>D50+E50+F50</f>
        <v>119.69136052845185</v>
      </c>
    </row>
    <row r="51" spans="1:10" ht="33.75" customHeight="1">
      <c r="A51" s="52">
        <v>2</v>
      </c>
      <c r="B51" s="62" t="s">
        <v>13</v>
      </c>
      <c r="C51" s="55">
        <f>J36/C6</f>
        <v>14.839930809700316</v>
      </c>
      <c r="D51" s="55">
        <f>'Energetická bilancia - VYK'!P21</f>
        <v>46.02737792487509</v>
      </c>
      <c r="E51" s="55">
        <f>'Energetická bilancia - TV'!P21</f>
        <v>28.199701341544611</v>
      </c>
      <c r="F51" s="55">
        <f>(I36/'Energetická bilancia - VYK'!K6)/12</f>
        <v>26.576711148347155</v>
      </c>
      <c r="G51" s="6">
        <f>D51+E51+F51</f>
        <v>100.80379041476687</v>
      </c>
    </row>
    <row r="52" spans="1:10" ht="36">
      <c r="A52" s="52">
        <v>3</v>
      </c>
      <c r="B52" s="62" t="str">
        <f>B22</f>
        <v>BD1 (zateplený + rekuperácia)</v>
      </c>
      <c r="C52" s="55">
        <f>J37/C7</f>
        <v>12.129544222264952</v>
      </c>
      <c r="D52" s="55">
        <f>'Energetická bilancia - VYK'!P22</f>
        <v>27.616426754925048</v>
      </c>
      <c r="E52" s="55">
        <f>'Energetická bilancia - TV'!P22</f>
        <v>28.199701341544611</v>
      </c>
      <c r="F52" s="55">
        <f>(I37/'Energetická bilancia - VYK'!K7)/12</f>
        <v>26.576711148347155</v>
      </c>
      <c r="G52" s="6">
        <f>D52+E52+F52</f>
        <v>82.392839244816813</v>
      </c>
    </row>
    <row r="53" spans="1:10">
      <c r="A53" s="52"/>
      <c r="B53" s="62"/>
      <c r="C53" s="56"/>
      <c r="D53" s="57"/>
      <c r="E53" s="57"/>
      <c r="F53" s="57"/>
      <c r="G53" s="57"/>
    </row>
    <row r="54" spans="1:10" ht="51" customHeight="1">
      <c r="A54" s="52">
        <v>4</v>
      </c>
      <c r="B54" s="62" t="s">
        <v>24</v>
      </c>
      <c r="C54" s="55">
        <f>J39/C9</f>
        <v>29.557668734533156</v>
      </c>
      <c r="D54" s="115" t="s">
        <v>212</v>
      </c>
      <c r="E54" s="116"/>
      <c r="F54" s="116"/>
      <c r="G54" s="117"/>
    </row>
    <row r="55" spans="1:10" ht="36">
      <c r="A55" s="52">
        <v>5</v>
      </c>
      <c r="B55" s="62" t="s">
        <v>36</v>
      </c>
      <c r="C55" s="55">
        <f>J40/C10</f>
        <v>22.064927335382389</v>
      </c>
      <c r="D55" s="115" t="s">
        <v>212</v>
      </c>
      <c r="E55" s="116"/>
      <c r="F55" s="116"/>
      <c r="G55" s="117"/>
    </row>
    <row r="56" spans="1:10">
      <c r="A56" s="52">
        <v>6</v>
      </c>
      <c r="B56" s="57"/>
      <c r="C56" s="57"/>
      <c r="D56" s="57"/>
      <c r="E56" s="57"/>
      <c r="F56" s="57"/>
      <c r="G56" s="57"/>
    </row>
    <row r="57" spans="1:10">
      <c r="A57" s="52">
        <v>7</v>
      </c>
      <c r="B57" s="57"/>
      <c r="C57" s="57"/>
      <c r="D57" s="57"/>
      <c r="E57" s="57"/>
      <c r="F57" s="57"/>
      <c r="G57" s="57"/>
    </row>
    <row r="58" spans="1:10">
      <c r="A58" s="52">
        <v>8</v>
      </c>
      <c r="B58" s="57"/>
      <c r="C58" s="57"/>
      <c r="D58" s="57"/>
      <c r="E58" s="57"/>
      <c r="F58" s="57"/>
      <c r="G58" s="57"/>
    </row>
    <row r="59" spans="1:10">
      <c r="A59" s="52">
        <v>9</v>
      </c>
      <c r="B59" s="57"/>
      <c r="C59" s="74"/>
      <c r="D59" s="74"/>
      <c r="E59" s="57"/>
      <c r="F59" s="57"/>
      <c r="G59" s="57"/>
    </row>
  </sheetData>
  <mergeCells count="17">
    <mergeCell ref="D54:G54"/>
    <mergeCell ref="D55:G55"/>
    <mergeCell ref="A47:A49"/>
    <mergeCell ref="B47:B49"/>
    <mergeCell ref="A32:A34"/>
    <mergeCell ref="D32:D33"/>
    <mergeCell ref="H2:H3"/>
    <mergeCell ref="A2:A4"/>
    <mergeCell ref="B2:B4"/>
    <mergeCell ref="A17:A19"/>
    <mergeCell ref="F31:I31"/>
    <mergeCell ref="B17:B19"/>
    <mergeCell ref="B32:B34"/>
    <mergeCell ref="D47:G47"/>
    <mergeCell ref="I2:I3"/>
    <mergeCell ref="F32:I32"/>
    <mergeCell ref="C47:C48"/>
  </mergeCells>
  <pageMargins left="0.7" right="0.7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Energetická bilancia - VYK</vt:lpstr>
      <vt:lpstr>Energetická bilancia - TV</vt:lpstr>
      <vt:lpstr>Energetická bilancia - VZT</vt:lpstr>
      <vt:lpstr>Energetická bilancia - SUMÁR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kalus</cp:lastModifiedBy>
  <cp:lastPrinted>2020-06-15T10:50:27Z</cp:lastPrinted>
  <dcterms:created xsi:type="dcterms:W3CDTF">2019-02-14T11:26:33Z</dcterms:created>
  <dcterms:modified xsi:type="dcterms:W3CDTF">2021-08-19T11:28:38Z</dcterms:modified>
</cp:coreProperties>
</file>